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Dashboard" sheetId="1" r:id="rId1"/>
    <sheet name="Menu" sheetId="2" r:id="rId2"/>
    <sheet name="Food List" sheetId="3" r:id="rId3"/>
    <sheet name="Activities" sheetId="4" r:id="rId4"/>
    <sheet name="Feedback" sheetId="5" r:id="rId5"/>
    <sheet name="LifeStyle" sheetId="6" r:id="rId6"/>
    <sheet name="Activity Types" sheetId="7" r:id="rId7"/>
  </sheets>
  <calcPr calcId="144525"/>
</workbook>
</file>

<file path=xl/calcChain.xml><?xml version="1.0" encoding="utf-8"?>
<calcChain xmlns="http://schemas.openxmlformats.org/spreadsheetml/2006/main">
  <c r="L34" i="5" l="1"/>
  <c r="K34" i="5"/>
  <c r="J34" i="5"/>
  <c r="I34" i="5"/>
  <c r="H34" i="5"/>
  <c r="G34" i="5"/>
  <c r="F34" i="5"/>
  <c r="E34" i="5"/>
  <c r="C34" i="5"/>
  <c r="D34" i="5"/>
  <c r="G20" i="1" l="1"/>
  <c r="H20" i="1"/>
  <c r="I20" i="1"/>
  <c r="J20" i="1"/>
  <c r="K20" i="1"/>
  <c r="L20" i="1"/>
  <c r="M20" i="1"/>
  <c r="N20" i="1"/>
  <c r="O20" i="1"/>
  <c r="F20" i="1"/>
  <c r="H113" i="2"/>
  <c r="H112" i="2"/>
  <c r="P113" i="2"/>
  <c r="P112" i="2"/>
  <c r="P89" i="2"/>
  <c r="P88" i="2"/>
  <c r="P64" i="2"/>
  <c r="H88" i="2"/>
  <c r="H64" i="2"/>
  <c r="P40" i="2"/>
  <c r="H41" i="2"/>
  <c r="H40" i="2"/>
  <c r="P17" i="2"/>
  <c r="P16" i="2"/>
  <c r="H17" i="2"/>
  <c r="H18" i="2"/>
  <c r="H19" i="2"/>
  <c r="H20" i="2"/>
  <c r="H21" i="2"/>
  <c r="H22" i="2"/>
  <c r="H23" i="2"/>
  <c r="H24" i="2"/>
  <c r="H25" i="2"/>
  <c r="H26" i="2"/>
  <c r="H27" i="2"/>
  <c r="H16" i="2"/>
  <c r="N113" i="2"/>
  <c r="N114" i="2"/>
  <c r="P114" i="2" s="1"/>
  <c r="N115" i="2"/>
  <c r="P115" i="2" s="1"/>
  <c r="N116" i="2"/>
  <c r="P116" i="2" s="1"/>
  <c r="N117" i="2"/>
  <c r="P117" i="2" s="1"/>
  <c r="N118" i="2"/>
  <c r="P118" i="2" s="1"/>
  <c r="N119" i="2"/>
  <c r="P119" i="2" s="1"/>
  <c r="N120" i="2"/>
  <c r="P120" i="2" s="1"/>
  <c r="N121" i="2"/>
  <c r="P121" i="2" s="1"/>
  <c r="N122" i="2"/>
  <c r="P122" i="2" s="1"/>
  <c r="N123" i="2"/>
  <c r="P123" i="2" s="1"/>
  <c r="N124" i="2"/>
  <c r="P124" i="2" s="1"/>
  <c r="N125" i="2"/>
  <c r="P125" i="2" s="1"/>
  <c r="N126" i="2"/>
  <c r="P126" i="2" s="1"/>
  <c r="N127" i="2"/>
  <c r="P127" i="2" s="1"/>
  <c r="N128" i="2"/>
  <c r="P128" i="2" s="1"/>
  <c r="N129" i="2"/>
  <c r="P129" i="2" s="1"/>
  <c r="N130" i="2"/>
  <c r="P130" i="2" s="1"/>
  <c r="N131" i="2"/>
  <c r="P131" i="2" s="1"/>
  <c r="N132" i="2"/>
  <c r="P132" i="2" s="1"/>
  <c r="N112" i="2"/>
  <c r="F113" i="2"/>
  <c r="F114" i="2"/>
  <c r="H114" i="2" s="1"/>
  <c r="F115" i="2"/>
  <c r="H115" i="2" s="1"/>
  <c r="F116" i="2"/>
  <c r="H116" i="2" s="1"/>
  <c r="F117" i="2"/>
  <c r="H117" i="2" s="1"/>
  <c r="F118" i="2"/>
  <c r="H118" i="2" s="1"/>
  <c r="F119" i="2"/>
  <c r="H119" i="2" s="1"/>
  <c r="F120" i="2"/>
  <c r="H120" i="2" s="1"/>
  <c r="F121" i="2"/>
  <c r="H121" i="2" s="1"/>
  <c r="F122" i="2"/>
  <c r="H122" i="2" s="1"/>
  <c r="F123" i="2"/>
  <c r="H123" i="2" s="1"/>
  <c r="F124" i="2"/>
  <c r="H124" i="2" s="1"/>
  <c r="F125" i="2"/>
  <c r="H125" i="2" s="1"/>
  <c r="F126" i="2"/>
  <c r="H126" i="2" s="1"/>
  <c r="F127" i="2"/>
  <c r="H127" i="2" s="1"/>
  <c r="F128" i="2"/>
  <c r="H128" i="2" s="1"/>
  <c r="F129" i="2"/>
  <c r="H129" i="2" s="1"/>
  <c r="F130" i="2"/>
  <c r="H130" i="2" s="1"/>
  <c r="F131" i="2"/>
  <c r="H131" i="2" s="1"/>
  <c r="F132" i="2"/>
  <c r="H132" i="2" s="1"/>
  <c r="F112" i="2"/>
  <c r="N89" i="2"/>
  <c r="N90" i="2"/>
  <c r="P90" i="2" s="1"/>
  <c r="N91" i="2"/>
  <c r="P91" i="2" s="1"/>
  <c r="N92" i="2"/>
  <c r="P92" i="2" s="1"/>
  <c r="N93" i="2"/>
  <c r="P93" i="2" s="1"/>
  <c r="N94" i="2"/>
  <c r="P94" i="2" s="1"/>
  <c r="N95" i="2"/>
  <c r="P95" i="2" s="1"/>
  <c r="N96" i="2"/>
  <c r="P96" i="2" s="1"/>
  <c r="N97" i="2"/>
  <c r="P97" i="2" s="1"/>
  <c r="N98" i="2"/>
  <c r="P98" i="2" s="1"/>
  <c r="N99" i="2"/>
  <c r="P99" i="2" s="1"/>
  <c r="N100" i="2"/>
  <c r="P100" i="2" s="1"/>
  <c r="N101" i="2"/>
  <c r="P101" i="2" s="1"/>
  <c r="N102" i="2"/>
  <c r="P102" i="2" s="1"/>
  <c r="N103" i="2"/>
  <c r="P103" i="2" s="1"/>
  <c r="N104" i="2"/>
  <c r="P104" i="2" s="1"/>
  <c r="N105" i="2"/>
  <c r="P105" i="2" s="1"/>
  <c r="N106" i="2"/>
  <c r="P106" i="2" s="1"/>
  <c r="N107" i="2"/>
  <c r="P107" i="2" s="1"/>
  <c r="N108" i="2"/>
  <c r="P108" i="2" s="1"/>
  <c r="N88" i="2"/>
  <c r="F89" i="2"/>
  <c r="H89" i="2" s="1"/>
  <c r="F90" i="2"/>
  <c r="H90" i="2" s="1"/>
  <c r="F91" i="2"/>
  <c r="H91" i="2" s="1"/>
  <c r="F92" i="2"/>
  <c r="H92" i="2" s="1"/>
  <c r="F93" i="2"/>
  <c r="H93" i="2" s="1"/>
  <c r="F94" i="2"/>
  <c r="H94" i="2" s="1"/>
  <c r="F95" i="2"/>
  <c r="H95" i="2" s="1"/>
  <c r="F96" i="2"/>
  <c r="H96" i="2" s="1"/>
  <c r="F97" i="2"/>
  <c r="H97" i="2" s="1"/>
  <c r="F98" i="2"/>
  <c r="H98" i="2" s="1"/>
  <c r="F99" i="2"/>
  <c r="H99" i="2" s="1"/>
  <c r="F100" i="2"/>
  <c r="H100" i="2" s="1"/>
  <c r="F101" i="2"/>
  <c r="H101" i="2" s="1"/>
  <c r="F102" i="2"/>
  <c r="H102" i="2" s="1"/>
  <c r="F103" i="2"/>
  <c r="H103" i="2" s="1"/>
  <c r="F104" i="2"/>
  <c r="H104" i="2" s="1"/>
  <c r="F105" i="2"/>
  <c r="H105" i="2" s="1"/>
  <c r="F106" i="2"/>
  <c r="H106" i="2" s="1"/>
  <c r="F107" i="2"/>
  <c r="H107" i="2" s="1"/>
  <c r="F108" i="2"/>
  <c r="H108" i="2" s="1"/>
  <c r="F88" i="2"/>
  <c r="N65" i="2"/>
  <c r="P65" i="2" s="1"/>
  <c r="N66" i="2"/>
  <c r="P66" i="2" s="1"/>
  <c r="N67" i="2"/>
  <c r="P67" i="2" s="1"/>
  <c r="N68" i="2"/>
  <c r="P68" i="2" s="1"/>
  <c r="N69" i="2"/>
  <c r="P69" i="2" s="1"/>
  <c r="N70" i="2"/>
  <c r="P70" i="2" s="1"/>
  <c r="N71" i="2"/>
  <c r="P71" i="2" s="1"/>
  <c r="N72" i="2"/>
  <c r="P72" i="2" s="1"/>
  <c r="N73" i="2"/>
  <c r="P73" i="2" s="1"/>
  <c r="N74" i="2"/>
  <c r="P74" i="2" s="1"/>
  <c r="N75" i="2"/>
  <c r="P75" i="2" s="1"/>
  <c r="N76" i="2"/>
  <c r="P76" i="2" s="1"/>
  <c r="N77" i="2"/>
  <c r="P77" i="2" s="1"/>
  <c r="N78" i="2"/>
  <c r="P78" i="2" s="1"/>
  <c r="N79" i="2"/>
  <c r="P79" i="2" s="1"/>
  <c r="N80" i="2"/>
  <c r="P80" i="2" s="1"/>
  <c r="N81" i="2"/>
  <c r="P81" i="2" s="1"/>
  <c r="N82" i="2"/>
  <c r="P82" i="2" s="1"/>
  <c r="N83" i="2"/>
  <c r="P83" i="2" s="1"/>
  <c r="N84" i="2"/>
  <c r="P84" i="2" s="1"/>
  <c r="N64" i="2"/>
  <c r="F65" i="2"/>
  <c r="H65" i="2" s="1"/>
  <c r="F66" i="2"/>
  <c r="H66" i="2" s="1"/>
  <c r="F67" i="2"/>
  <c r="H67" i="2" s="1"/>
  <c r="F68" i="2"/>
  <c r="H68" i="2" s="1"/>
  <c r="F69" i="2"/>
  <c r="H69" i="2" s="1"/>
  <c r="F70" i="2"/>
  <c r="H70" i="2" s="1"/>
  <c r="F71" i="2"/>
  <c r="H71" i="2" s="1"/>
  <c r="F72" i="2"/>
  <c r="H72" i="2" s="1"/>
  <c r="F73" i="2"/>
  <c r="H73" i="2" s="1"/>
  <c r="F74" i="2"/>
  <c r="H74" i="2" s="1"/>
  <c r="F75" i="2"/>
  <c r="H75" i="2" s="1"/>
  <c r="F76" i="2"/>
  <c r="H76" i="2" s="1"/>
  <c r="F77" i="2"/>
  <c r="H77" i="2" s="1"/>
  <c r="F78" i="2"/>
  <c r="H78" i="2" s="1"/>
  <c r="F79" i="2"/>
  <c r="H79" i="2" s="1"/>
  <c r="F80" i="2"/>
  <c r="H80" i="2" s="1"/>
  <c r="F81" i="2"/>
  <c r="H81" i="2" s="1"/>
  <c r="F82" i="2"/>
  <c r="H82" i="2" s="1"/>
  <c r="F83" i="2"/>
  <c r="H83" i="2" s="1"/>
  <c r="F84" i="2"/>
  <c r="H84" i="2" s="1"/>
  <c r="F64" i="2"/>
  <c r="N41" i="2"/>
  <c r="P41" i="2" s="1"/>
  <c r="N42" i="2"/>
  <c r="P42" i="2" s="1"/>
  <c r="N43" i="2"/>
  <c r="P43" i="2" s="1"/>
  <c r="N44" i="2"/>
  <c r="P44" i="2" s="1"/>
  <c r="N45" i="2"/>
  <c r="P45" i="2" s="1"/>
  <c r="N46" i="2"/>
  <c r="P46" i="2" s="1"/>
  <c r="N47" i="2"/>
  <c r="P47" i="2" s="1"/>
  <c r="N48" i="2"/>
  <c r="P48" i="2" s="1"/>
  <c r="N49" i="2"/>
  <c r="P49" i="2" s="1"/>
  <c r="N50" i="2"/>
  <c r="P50" i="2" s="1"/>
  <c r="N51" i="2"/>
  <c r="P51" i="2" s="1"/>
  <c r="N52" i="2"/>
  <c r="P52" i="2" s="1"/>
  <c r="N53" i="2"/>
  <c r="P53" i="2" s="1"/>
  <c r="N54" i="2"/>
  <c r="P54" i="2" s="1"/>
  <c r="N55" i="2"/>
  <c r="P55" i="2" s="1"/>
  <c r="N56" i="2"/>
  <c r="P56" i="2" s="1"/>
  <c r="N57" i="2"/>
  <c r="P57" i="2" s="1"/>
  <c r="N58" i="2"/>
  <c r="P58" i="2" s="1"/>
  <c r="N59" i="2"/>
  <c r="P59" i="2" s="1"/>
  <c r="N60" i="2"/>
  <c r="P60" i="2" s="1"/>
  <c r="N40" i="2"/>
  <c r="F41" i="2"/>
  <c r="F42" i="2"/>
  <c r="H42" i="2" s="1"/>
  <c r="F43" i="2"/>
  <c r="H43" i="2" s="1"/>
  <c r="F44" i="2"/>
  <c r="H44" i="2" s="1"/>
  <c r="F45" i="2"/>
  <c r="H45" i="2" s="1"/>
  <c r="F46" i="2"/>
  <c r="H46" i="2" s="1"/>
  <c r="F47" i="2"/>
  <c r="H47" i="2" s="1"/>
  <c r="F48" i="2"/>
  <c r="H48" i="2" s="1"/>
  <c r="F49" i="2"/>
  <c r="H49" i="2" s="1"/>
  <c r="F50" i="2"/>
  <c r="H50" i="2" s="1"/>
  <c r="F51" i="2"/>
  <c r="H51" i="2" s="1"/>
  <c r="F52" i="2"/>
  <c r="H52" i="2" s="1"/>
  <c r="F53" i="2"/>
  <c r="H53" i="2" s="1"/>
  <c r="F54" i="2"/>
  <c r="H54" i="2" s="1"/>
  <c r="F55" i="2"/>
  <c r="H55" i="2" s="1"/>
  <c r="F56" i="2"/>
  <c r="H56" i="2" s="1"/>
  <c r="F57" i="2"/>
  <c r="H57" i="2" s="1"/>
  <c r="F58" i="2"/>
  <c r="H58" i="2" s="1"/>
  <c r="F59" i="2"/>
  <c r="H59" i="2" s="1"/>
  <c r="F60" i="2"/>
  <c r="H60" i="2" s="1"/>
  <c r="F40" i="2"/>
  <c r="N17" i="2"/>
  <c r="N18" i="2"/>
  <c r="P18" i="2" s="1"/>
  <c r="N19" i="2"/>
  <c r="P19" i="2" s="1"/>
  <c r="N20" i="2"/>
  <c r="P20" i="2" s="1"/>
  <c r="N21" i="2"/>
  <c r="P21" i="2" s="1"/>
  <c r="N22" i="2"/>
  <c r="P22" i="2" s="1"/>
  <c r="N23" i="2"/>
  <c r="P23" i="2" s="1"/>
  <c r="N24" i="2"/>
  <c r="P24" i="2" s="1"/>
  <c r="N25" i="2"/>
  <c r="P25" i="2" s="1"/>
  <c r="N26" i="2"/>
  <c r="P26" i="2" s="1"/>
  <c r="N27" i="2"/>
  <c r="P27" i="2" s="1"/>
  <c r="N28" i="2"/>
  <c r="P28" i="2" s="1"/>
  <c r="N29" i="2"/>
  <c r="P29" i="2" s="1"/>
  <c r="N30" i="2"/>
  <c r="P30" i="2" s="1"/>
  <c r="N31" i="2"/>
  <c r="P31" i="2" s="1"/>
  <c r="N32" i="2"/>
  <c r="P32" i="2" s="1"/>
  <c r="N33" i="2"/>
  <c r="P33" i="2" s="1"/>
  <c r="N34" i="2"/>
  <c r="P34" i="2" s="1"/>
  <c r="N35" i="2"/>
  <c r="P35" i="2" s="1"/>
  <c r="N36" i="2"/>
  <c r="P36" i="2" s="1"/>
  <c r="N16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H28" i="2" s="1"/>
  <c r="F29" i="2"/>
  <c r="H29" i="2" s="1"/>
  <c r="F30" i="2"/>
  <c r="H30" i="2" s="1"/>
  <c r="F31" i="2"/>
  <c r="H31" i="2" s="1"/>
  <c r="F32" i="2"/>
  <c r="H32" i="2" s="1"/>
  <c r="F33" i="2"/>
  <c r="H33" i="2" s="1"/>
  <c r="F34" i="2"/>
  <c r="H34" i="2" s="1"/>
  <c r="F35" i="2"/>
  <c r="H35" i="2" s="1"/>
  <c r="F36" i="2"/>
  <c r="H36" i="2" s="1"/>
  <c r="Q131" i="2" l="1"/>
  <c r="Q107" i="2"/>
  <c r="I107" i="2"/>
  <c r="Q83" i="2"/>
  <c r="I83" i="2"/>
  <c r="Q59" i="2"/>
  <c r="I59" i="2"/>
  <c r="Q35" i="2"/>
  <c r="I35" i="2"/>
  <c r="I131" i="2"/>
  <c r="G18" i="4"/>
  <c r="E21" i="4"/>
  <c r="F21" i="4"/>
  <c r="G21" i="4"/>
  <c r="H21" i="4"/>
  <c r="I21" i="4"/>
  <c r="J21" i="4"/>
  <c r="D21" i="4"/>
  <c r="D17" i="4"/>
  <c r="E17" i="4"/>
  <c r="E18" i="4" s="1"/>
  <c r="F17" i="4"/>
  <c r="G17" i="4"/>
  <c r="H17" i="4"/>
  <c r="I17" i="4"/>
  <c r="J17" i="4"/>
  <c r="E22" i="4" l="1"/>
  <c r="F22" i="4"/>
  <c r="G22" i="4"/>
  <c r="H22" i="4"/>
  <c r="I22" i="4"/>
  <c r="J22" i="4"/>
  <c r="D22" i="4"/>
  <c r="D18" i="4"/>
  <c r="F18" i="4"/>
  <c r="H18" i="4"/>
  <c r="I18" i="4"/>
  <c r="J18" i="4"/>
  <c r="K22" i="4" l="1"/>
  <c r="K18" i="4"/>
  <c r="O27" i="1"/>
  <c r="M23" i="1"/>
  <c r="M34" i="1"/>
  <c r="M25" i="1" s="1"/>
  <c r="D23" i="4" l="1"/>
  <c r="H15" i="1" s="1"/>
  <c r="J15" i="1"/>
  <c r="G34" i="1"/>
  <c r="J14" i="1" s="1"/>
  <c r="I15" i="1"/>
  <c r="O13" i="1"/>
  <c r="N13" i="1"/>
  <c r="M13" i="1"/>
  <c r="L13" i="1"/>
  <c r="K13" i="1"/>
  <c r="J13" i="1"/>
  <c r="I13" i="1"/>
  <c r="H13" i="1"/>
  <c r="G13" i="1"/>
  <c r="F13" i="1"/>
  <c r="M15" i="1" l="1"/>
  <c r="O15" i="1"/>
  <c r="G15" i="1"/>
  <c r="K15" i="1"/>
  <c r="F15" i="1"/>
  <c r="N15" i="1"/>
  <c r="L15" i="1"/>
  <c r="J16" i="1"/>
  <c r="J17" i="1" s="1"/>
  <c r="G14" i="1"/>
  <c r="L14" i="1"/>
  <c r="I14" i="1"/>
  <c r="I16" i="1" s="1"/>
  <c r="I17" i="1" s="1"/>
  <c r="F14" i="1"/>
  <c r="N14" i="1"/>
  <c r="M14" i="1"/>
  <c r="M16" i="1" s="1"/>
  <c r="M17" i="1" s="1"/>
  <c r="O14" i="1"/>
  <c r="O16" i="1" s="1"/>
  <c r="O17" i="1" s="1"/>
  <c r="H14" i="1"/>
  <c r="H16" i="1" s="1"/>
  <c r="H17" i="1" s="1"/>
  <c r="K14" i="1"/>
  <c r="T30" i="1"/>
  <c r="R34" i="1" s="1"/>
  <c r="O18" i="1" l="1"/>
  <c r="O19" i="1" s="1"/>
  <c r="M18" i="1"/>
  <c r="M19" i="1" s="1"/>
  <c r="J18" i="1"/>
  <c r="J19" i="1" s="1"/>
  <c r="I18" i="1"/>
  <c r="I19" i="1" s="1"/>
  <c r="H18" i="1"/>
  <c r="H19" i="1" s="1"/>
  <c r="G16" i="1"/>
  <c r="G17" i="1" s="1"/>
  <c r="K16" i="1"/>
  <c r="K17" i="1" s="1"/>
  <c r="F16" i="1"/>
  <c r="F17" i="1" s="1"/>
  <c r="N16" i="1"/>
  <c r="N17" i="1" s="1"/>
  <c r="L16" i="1"/>
  <c r="L17" i="1" s="1"/>
  <c r="T18" i="1"/>
  <c r="R22" i="1" s="1"/>
  <c r="G32" i="1" s="1"/>
  <c r="N18" i="1" l="1"/>
  <c r="N19" i="1" s="1"/>
  <c r="L18" i="1"/>
  <c r="L19" i="1" s="1"/>
  <c r="K18" i="1"/>
  <c r="K19" i="1" s="1"/>
  <c r="G18" i="1"/>
  <c r="G19" i="1" s="1"/>
  <c r="F18" i="1"/>
  <c r="F19" i="1" s="1"/>
</calcChain>
</file>

<file path=xl/sharedStrings.xml><?xml version="1.0" encoding="utf-8"?>
<sst xmlns="http://schemas.openxmlformats.org/spreadsheetml/2006/main" count="1764" uniqueCount="513">
  <si>
    <t>Dashboard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</si>
  <si>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</si>
  <si>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</si>
  <si>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</si>
  <si>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</si>
  <si>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</si>
  <si>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</si>
  <si>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</si>
  <si>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</si>
  <si>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</si>
  <si>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</si>
  <si>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Name</t>
  </si>
  <si>
    <t>Age</t>
  </si>
  <si>
    <t>Gender</t>
  </si>
  <si>
    <t>Weight</t>
  </si>
  <si>
    <t>Height</t>
  </si>
  <si>
    <t>Target BMI</t>
  </si>
  <si>
    <t>BMI Feedback</t>
  </si>
  <si>
    <t>Current BMI</t>
  </si>
  <si>
    <t>Conversion Chart</t>
  </si>
  <si>
    <t>Height:</t>
  </si>
  <si>
    <t>Feet</t>
  </si>
  <si>
    <t>CM:</t>
  </si>
  <si>
    <t>Weight:</t>
  </si>
  <si>
    <t>Stone</t>
  </si>
  <si>
    <t>Pounds</t>
  </si>
  <si>
    <t>KG:</t>
  </si>
  <si>
    <t>ID</t>
  </si>
  <si>
    <t>Activity_Name</t>
  </si>
  <si>
    <t>Activity_Description</t>
  </si>
  <si>
    <t>Impact_Level</t>
  </si>
  <si>
    <t>Rec_Fitness_Level</t>
  </si>
  <si>
    <t>Equipmt_Reqd</t>
  </si>
  <si>
    <t>Cals_Burned</t>
  </si>
  <si>
    <t>Type</t>
  </si>
  <si>
    <t>Location</t>
  </si>
  <si>
    <t>ACT_0001</t>
  </si>
  <si>
    <t>Fast_Walking</t>
  </si>
  <si>
    <t>Walking for a specified length of time at a rate which causes breathlessness but participants can still talk.</t>
  </si>
  <si>
    <t>M</t>
  </si>
  <si>
    <t>N</t>
  </si>
  <si>
    <t>I</t>
  </si>
  <si>
    <t>O</t>
  </si>
  <si>
    <t>ACT_0002</t>
  </si>
  <si>
    <t>Walking_with_Poles</t>
  </si>
  <si>
    <t>Using poles to improve aerobic aspect of the exercise.</t>
  </si>
  <si>
    <t>H</t>
  </si>
  <si>
    <t>Y</t>
  </si>
  <si>
    <t>ACT_0003</t>
  </si>
  <si>
    <t>Rambling</t>
  </si>
  <si>
    <t>Gentle walking often in the countryside.</t>
  </si>
  <si>
    <t>L</t>
  </si>
  <si>
    <t>ACT_0004</t>
  </si>
  <si>
    <t>Jogging</t>
  </si>
  <si>
    <t>Pace between walking and running that causes breathlessness.</t>
  </si>
  <si>
    <t>ACT_0005</t>
  </si>
  <si>
    <t>Running</t>
  </si>
  <si>
    <t>Faster pace than jogging, increases stamina over time.</t>
  </si>
  <si>
    <t>ACT_0006</t>
  </si>
  <si>
    <t>Cycling</t>
  </si>
  <si>
    <t>Cycling over routes that have some challenge to fitness.</t>
  </si>
  <si>
    <t>ACT_0007</t>
  </si>
  <si>
    <t>Golf</t>
  </si>
  <si>
    <t>Gentle exercise with some competitive elements.</t>
  </si>
  <si>
    <t>ACT_0008</t>
  </si>
  <si>
    <t>Zumba</t>
  </si>
  <si>
    <t>Dance (some aerobic impact) to South American music.</t>
  </si>
  <si>
    <t>C</t>
  </si>
  <si>
    <t>ACT_0009</t>
  </si>
  <si>
    <t>Zumba_Gold</t>
  </si>
  <si>
    <t>Dance ( lower aerobic impact) to South American music.</t>
  </si>
  <si>
    <t>ACT_0010</t>
  </si>
  <si>
    <t>Football</t>
  </si>
  <si>
    <t>Team game which requires stamina and some skill.</t>
  </si>
  <si>
    <t>T</t>
  </si>
  <si>
    <t>ACT_0011</t>
  </si>
  <si>
    <t>Rugby_Youth</t>
  </si>
  <si>
    <t>Youth team game which requires stamina and some skill; body contact.</t>
  </si>
  <si>
    <t>ACT_0012</t>
  </si>
  <si>
    <t>Tennis</t>
  </si>
  <si>
    <t>Played in pairs, competitive, needs communication.</t>
  </si>
  <si>
    <t>ACT_0013</t>
  </si>
  <si>
    <t>Indoor_Bowls</t>
  </si>
  <si>
    <t>Gentle game for older people.</t>
  </si>
  <si>
    <t>ACT_0014</t>
  </si>
  <si>
    <t>Ballroom_Dancing</t>
  </si>
  <si>
    <t>Energetic exercise to music - range of dance styles.</t>
  </si>
  <si>
    <t>ACT_0015</t>
  </si>
  <si>
    <t>Yoga</t>
  </si>
  <si>
    <t>Stretching for strength and stamina and improving flexibility.</t>
  </si>
  <si>
    <t>ACT_0016</t>
  </si>
  <si>
    <t>Circuits</t>
  </si>
  <si>
    <t>Mix of weights and cardio activity to increase overall fitness and stamina.</t>
  </si>
  <si>
    <t>ACT_0017</t>
  </si>
  <si>
    <t>Swimming_Laps</t>
  </si>
  <si>
    <t>Range of impact according to ability.</t>
  </si>
  <si>
    <t>W</t>
  </si>
  <si>
    <t>ACT_0018</t>
  </si>
  <si>
    <t>Water_Aerobics_Gold</t>
  </si>
  <si>
    <t>Suitable for 60+; aerobics where the water supports the body and takes the strain.</t>
  </si>
  <si>
    <t>ACT_0019</t>
  </si>
  <si>
    <t>Aerobics</t>
  </si>
  <si>
    <t>Activity to increase stamina and flexibility.</t>
  </si>
  <si>
    <t>ACT_0020</t>
  </si>
  <si>
    <t>Basketball</t>
  </si>
  <si>
    <t>ACT_0021</t>
  </si>
  <si>
    <t>Street_Dance</t>
  </si>
  <si>
    <t>High energy dance moves to music for young people.</t>
  </si>
  <si>
    <t>ACT_0022</t>
  </si>
  <si>
    <t>Ten_Pin_Bowling</t>
  </si>
  <si>
    <t>Rolling balls down the alley to hit the pins</t>
  </si>
  <si>
    <t>ACT_0023</t>
  </si>
  <si>
    <t>Sprinting</t>
  </si>
  <si>
    <t>High speed running over short distances.</t>
  </si>
  <si>
    <t>ACT_0024</t>
  </si>
  <si>
    <t>Zumba_Tomic</t>
  </si>
  <si>
    <t>Zumba for younger clientele - dance moves to salsa style music.</t>
  </si>
  <si>
    <t>ACT_0025</t>
  </si>
  <si>
    <t>Racquetball</t>
  </si>
  <si>
    <t>Needs ball and two racquets, played on a court, fast pace and needs quick reactions.</t>
  </si>
  <si>
    <t>ACT_0026</t>
  </si>
  <si>
    <t>Squash</t>
  </si>
  <si>
    <t>ACT_0027</t>
  </si>
  <si>
    <t>Baseball</t>
  </si>
  <si>
    <t>Team game which requires stamina and some skill.  Aim is to hit the ball and run around the square to score.</t>
  </si>
  <si>
    <t>ACT_0028</t>
  </si>
  <si>
    <t>Table Tennis</t>
  </si>
  <si>
    <t>Also known as Ping Pong.  Played indoors either in pairs or fours.</t>
  </si>
  <si>
    <t>ACT_0029</t>
  </si>
  <si>
    <t>Darts</t>
  </si>
  <si>
    <t>Three 'arrows' thrown at a board to score points.</t>
  </si>
  <si>
    <t>ACT_0030</t>
  </si>
  <si>
    <t>Cycle_Racing</t>
  </si>
  <si>
    <t>Individual competition; racing on cycles - in woods, on street or in velodrome.</t>
  </si>
  <si>
    <t>ACT_0031</t>
  </si>
  <si>
    <t>Trampolining</t>
  </si>
  <si>
    <t>Requires agility and style to jump and perform various moves in the air.</t>
  </si>
  <si>
    <t>ACT_0032</t>
  </si>
  <si>
    <t>Rounders</t>
  </si>
  <si>
    <t>ACT_0033</t>
  </si>
  <si>
    <t>Javelin</t>
  </si>
  <si>
    <t>Throwing 'spear' shaped object- winner reaches furthest distance.</t>
  </si>
  <si>
    <t>ACT_0034</t>
  </si>
  <si>
    <t>Long_Jump</t>
  </si>
  <si>
    <t>Run and jump - also known as hop, skip, jump - longest distance wins.</t>
  </si>
  <si>
    <t>ACT_0035</t>
  </si>
  <si>
    <t>High_Jump</t>
  </si>
  <si>
    <t>Run and jump - various moves - famous for Fosberry Flop.</t>
  </si>
  <si>
    <t>ACT_0036</t>
  </si>
  <si>
    <t>Discus</t>
  </si>
  <si>
    <t>Throwing 'disc' shaped object- winner reaches furthest distance.</t>
  </si>
  <si>
    <t>ACT_0037</t>
  </si>
  <si>
    <t>Shotput</t>
  </si>
  <si>
    <t>Throwing 'ball' shaped object- winner reaches furthest distance.</t>
  </si>
  <si>
    <t>ACT_0038</t>
  </si>
  <si>
    <t>Welly_Wanging</t>
  </si>
  <si>
    <t>Tossing a welly - winner tosses furthest.</t>
  </si>
  <si>
    <t>ACT_0039</t>
  </si>
  <si>
    <t>Breakdancing</t>
  </si>
  <si>
    <t>High energy dance moves to music for young people. Quite acrobatic.</t>
  </si>
  <si>
    <t>ACT_0040</t>
  </si>
  <si>
    <t>Housework</t>
  </si>
  <si>
    <t>Cleaning, tidying and spring cleaning</t>
  </si>
  <si>
    <t>ACT_0041</t>
  </si>
  <si>
    <t>Gardening</t>
  </si>
  <si>
    <t>Tidying, sweeping, pruning, general garden work.</t>
  </si>
  <si>
    <t>ACT_0042</t>
  </si>
  <si>
    <t>Ironing</t>
  </si>
  <si>
    <t>Pressing the family clothes.</t>
  </si>
  <si>
    <t>ACT_0043</t>
  </si>
  <si>
    <t>Washing_the_Car</t>
  </si>
  <si>
    <t>Wash, rinse and polish.</t>
  </si>
  <si>
    <t>ACT_0044</t>
  </si>
  <si>
    <t>Walking_the_Dog</t>
  </si>
  <si>
    <t>At least a mile with the dog around the town or forest.</t>
  </si>
  <si>
    <t>ACT_0045</t>
  </si>
  <si>
    <t>Tai_Kwan_Do</t>
  </si>
  <si>
    <t>Martial art.</t>
  </si>
  <si>
    <t>ACT_0046</t>
  </si>
  <si>
    <t>Jujitsu</t>
  </si>
  <si>
    <t>ACT_0047</t>
  </si>
  <si>
    <t>WiiFit</t>
  </si>
  <si>
    <t>Fitness module based on the Wii - suitable for a range of ages and fitness levels.</t>
  </si>
  <si>
    <t>ACT_0048</t>
  </si>
  <si>
    <t>Dance_Mat</t>
  </si>
  <si>
    <t>Fast paced moves based on lights that show on a mat.</t>
  </si>
  <si>
    <t>ACT_0049</t>
  </si>
  <si>
    <t>Weightlifting</t>
  </si>
  <si>
    <t>Lifting a series of weights which get progressively heavier - needs strength.</t>
  </si>
  <si>
    <t>ACT_0050</t>
  </si>
  <si>
    <t>Featherweight_Boxing</t>
  </si>
  <si>
    <t>Sparring with opponent in ring - winner needs to score most and win the highest number of rounds.</t>
  </si>
  <si>
    <t>ACT_0051</t>
  </si>
  <si>
    <t>Heavyweight_Boxing</t>
  </si>
  <si>
    <t>ACT_0052</t>
  </si>
  <si>
    <t>Kickboxing</t>
  </si>
  <si>
    <t>High energy class with some boxing moves.</t>
  </si>
  <si>
    <t>ACT_0053</t>
  </si>
  <si>
    <t>Boxercise</t>
  </si>
  <si>
    <t>ACT_0054</t>
  </si>
  <si>
    <t>Jazzercise</t>
  </si>
  <si>
    <t>High energy dance class to jazz music.</t>
  </si>
  <si>
    <t>ACT_0055</t>
  </si>
  <si>
    <t>Weight_Training</t>
  </si>
  <si>
    <t>Using weights to tone and for strength.</t>
  </si>
  <si>
    <t>ACT_0056</t>
  </si>
  <si>
    <t>Tai_Chi</t>
  </si>
  <si>
    <t>Gentle exercise that looks at the inner being too.</t>
  </si>
  <si>
    <t>ACT_0057</t>
  </si>
  <si>
    <t>Pilates</t>
  </si>
  <si>
    <t>Based on the Alexander technique, good for posture and toning.</t>
  </si>
  <si>
    <t>ACT_0058</t>
  </si>
  <si>
    <t>Chair_Exercise</t>
  </si>
  <si>
    <t>Range of gentle exercises done in a chair suitable for older people.</t>
  </si>
  <si>
    <t>ACT_0059</t>
  </si>
  <si>
    <t>Resistance_Training</t>
  </si>
  <si>
    <t>Weights and other equipment used to tone and strengthen muscles.</t>
  </si>
  <si>
    <t>ACT_0060</t>
  </si>
  <si>
    <t>Cross_Training</t>
  </si>
  <si>
    <t>Fitness room equipment that increases stamina.</t>
  </si>
  <si>
    <t>ACT_0061</t>
  </si>
  <si>
    <t>Stepper</t>
  </si>
  <si>
    <t>Fitness equipment in gym or fitness studio - good for building stamina.</t>
  </si>
  <si>
    <t>ACT_0062</t>
  </si>
  <si>
    <t>Swimming_Butterfly</t>
  </si>
  <si>
    <t>Energetic swmming stroke that requires speed and control</t>
  </si>
  <si>
    <t>ACT_0063</t>
  </si>
  <si>
    <t>Swimming_Breaststroke</t>
  </si>
  <si>
    <t>Basic stroke that is used by most people when swimming.</t>
  </si>
  <si>
    <t>ACT_0064</t>
  </si>
  <si>
    <t>Swimming_Crawl</t>
  </si>
  <si>
    <t>Overarm stroke, faster than breaststroke.</t>
  </si>
  <si>
    <t>ACT_0065</t>
  </si>
  <si>
    <t>Swimming_Backstroke</t>
  </si>
  <si>
    <t>Often more leisurely than crawl, but uses similar technique on back.</t>
  </si>
  <si>
    <t>ACT_0066</t>
  </si>
  <si>
    <t>Spacehopping</t>
  </si>
  <si>
    <t>Bouncing on a large rubber 'ball' with ears!</t>
  </si>
  <si>
    <t>ACT_0067</t>
  </si>
  <si>
    <t>Treadmill</t>
  </si>
  <si>
    <t>Fitness room equipment that increases stamina. Can be adjusted to suit fitness level.  Builds stamina.</t>
  </si>
  <si>
    <t>ACT_0068</t>
  </si>
  <si>
    <t>Roller_Skating</t>
  </si>
  <si>
    <t>Using footwear with wheels to move around a rink.  Can be done without a rink.</t>
  </si>
  <si>
    <t>ACT_0069</t>
  </si>
  <si>
    <t>Roller_Blading</t>
  </si>
  <si>
    <t>Getting from A to B using footwear with blades and small wheels</t>
  </si>
  <si>
    <t>ACT_0070</t>
  </si>
  <si>
    <t>Hiking</t>
  </si>
  <si>
    <t>Walking over long distances, often with a back pack.</t>
  </si>
  <si>
    <t>ACT_0071</t>
  </si>
  <si>
    <t>Canoeing</t>
  </si>
  <si>
    <t>Using a canoe to get from a to b - often competitive - can be done on own or as a pair.</t>
  </si>
  <si>
    <t>ACT_0072</t>
  </si>
  <si>
    <t>Rowing</t>
  </si>
  <si>
    <t>Can be done individually, but often as pairs, fours or even eights - famous Oxford vs Cambridge Boat Race!</t>
  </si>
  <si>
    <t>ACT_0073</t>
  </si>
  <si>
    <t>Skulling</t>
  </si>
  <si>
    <t>Similar to canoeing but slightly different technique.</t>
  </si>
  <si>
    <t>ACT_0074</t>
  </si>
  <si>
    <t>Abseiling</t>
  </si>
  <si>
    <t>Descending from a great height using ropes.</t>
  </si>
  <si>
    <t>ACT_0075</t>
  </si>
  <si>
    <t>Acrobatics</t>
  </si>
  <si>
    <t>Similar to gymnastics - somersaults, trapeze etc. Done as a group.</t>
  </si>
  <si>
    <t>ACT_0076</t>
  </si>
  <si>
    <t>Juggling</t>
  </si>
  <si>
    <t>Using a range of clubs or balls - needs good hand and eye co-ordination.</t>
  </si>
  <si>
    <t>ACT_0077</t>
  </si>
  <si>
    <t>Lacrosse</t>
  </si>
  <si>
    <t>Simlar to hockey but has a different stick.</t>
  </si>
  <si>
    <t>ACT_0078</t>
  </si>
  <si>
    <t>Water_Polo</t>
  </si>
  <si>
    <t>Ball game played by teams in the water.  Needs stamina.</t>
  </si>
  <si>
    <t>ACT_0079</t>
  </si>
  <si>
    <t>Wrestling</t>
  </si>
  <si>
    <t>Moves in a ring where opponents try to keep the other wrestler down for a count of ten to win points.</t>
  </si>
  <si>
    <t>ACT_0080</t>
  </si>
  <si>
    <t>Aqua_Aerobics</t>
  </si>
  <si>
    <t>Aerobics done in the water; can be beneficial for arthritis since water takes strain.</t>
  </si>
  <si>
    <t>ACT_0081</t>
  </si>
  <si>
    <t>Decathlon</t>
  </si>
  <si>
    <t>Ten events done over a short period - requires lots of skill, strength and especially stamina.</t>
  </si>
  <si>
    <t>ACT_0082</t>
  </si>
  <si>
    <t>Fishing</t>
  </si>
  <si>
    <t>Gentle sport - hours spent sitting by a river waiting for a bite!</t>
  </si>
  <si>
    <t>ACT_0083</t>
  </si>
  <si>
    <t>Gymnastics</t>
  </si>
  <si>
    <t>Somersaults, etc done within sports hall - requires high level of flexibility and strength.</t>
  </si>
  <si>
    <t>ACT_0084</t>
  </si>
  <si>
    <t>Ice_Skating</t>
  </si>
  <si>
    <t>Moving around an ice-rink using footwear with blades.</t>
  </si>
  <si>
    <t>ACT_0085</t>
  </si>
  <si>
    <t>Hockey</t>
  </si>
  <si>
    <t>Teams play with sticks and a ball.  Requires stamina to sustain game - popular with both genders.</t>
  </si>
  <si>
    <t>ACT_0086</t>
  </si>
  <si>
    <t>Skipping</t>
  </si>
  <si>
    <t>Good for building stamina.  Easy exercise that requires some co-ordination, often done as warm up and stamina building for other sports.</t>
  </si>
  <si>
    <t>ACT_0087</t>
  </si>
  <si>
    <t>Rugby_Men</t>
  </si>
  <si>
    <t>Team chasing oval shaped ball around pitch.  Lots of body contact, needs strength and stamina.</t>
  </si>
  <si>
    <t>ACT_0088</t>
  </si>
  <si>
    <t>Mowing_the_Lawn</t>
  </si>
  <si>
    <t>Great activity for a warm summer's day followed by a cup of tea on a deckchair on the newly mown lawn!</t>
  </si>
  <si>
    <t>ACT_0089</t>
  </si>
  <si>
    <t>Windsurfing</t>
  </si>
  <si>
    <t>Windsurfing is a surface water sport that combines elements of surfing and sailing.</t>
  </si>
  <si>
    <t>ACT_0090</t>
  </si>
  <si>
    <t>Curling</t>
  </si>
  <si>
    <t>Curling is a sport in which players slide stones across a sheet of ice towards a target area. It is related to bowls.</t>
  </si>
  <si>
    <t>ACT_0091</t>
  </si>
  <si>
    <t>Fencing</t>
  </si>
  <si>
    <t>Pairs using special 'swords' to fight - controlled and has safety equipment such as face guards and vests.</t>
  </si>
  <si>
    <t>ACT_0092</t>
  </si>
  <si>
    <t>Heptathlon</t>
  </si>
  <si>
    <t>A heptathlon is a track and field athletics combined events contest made up of seven events.</t>
  </si>
  <si>
    <t>ACT_0093</t>
  </si>
  <si>
    <t>Sumo_Wrestling</t>
  </si>
  <si>
    <t>The basic rules of sumo are simple: the wrestler who first touches the ground with anything besides the soles of his feet.</t>
  </si>
  <si>
    <t>ACT_0094</t>
  </si>
  <si>
    <t>Step</t>
  </si>
  <si>
    <t>A class to music - some complicated moves - steps can be height adjustable to increase the challenge - usually high impact.</t>
  </si>
  <si>
    <t>ACT_0095</t>
  </si>
  <si>
    <t>Water_Skiing</t>
  </si>
  <si>
    <t>Skiing done on water - competitors towed by a boat.</t>
  </si>
  <si>
    <t>ACT_0096</t>
  </si>
  <si>
    <t>Polevault</t>
  </si>
  <si>
    <t>High jump but with a pole to get even higher!</t>
  </si>
  <si>
    <t>ACT_0097</t>
  </si>
  <si>
    <t>Rafting</t>
  </si>
  <si>
    <t>Can be dangerous without proper safety gear - rafts travel at high speeds down fast and rocky rivers.</t>
  </si>
  <si>
    <t>ACT_0098</t>
  </si>
  <si>
    <t>Weeding_the_Garden</t>
  </si>
  <si>
    <t>Great activity for a warm summer's day followed by a cup of tea on a deckchair while you enjoy the peace!</t>
  </si>
  <si>
    <t>ACT_0099</t>
  </si>
  <si>
    <t>Archery</t>
  </si>
  <si>
    <t>Shooting arrows at a target.</t>
  </si>
  <si>
    <t>ACT_0100</t>
  </si>
  <si>
    <t>Billiards</t>
  </si>
  <si>
    <t>Needs a cue and lots of coloured balls on a table!</t>
  </si>
  <si>
    <t>ACT_0101</t>
  </si>
  <si>
    <t>Fly_Fishing</t>
  </si>
  <si>
    <t>Gentle sport - hours spent in a river waiting for a bite!</t>
  </si>
  <si>
    <t>ACT_0102</t>
  </si>
  <si>
    <t>Free weights</t>
  </si>
  <si>
    <t>Training with range of weights - dumbbells (hand weights), barbells, Standard &amp; Olympic weights, weights sets &amp; kettlebells for sale.</t>
  </si>
  <si>
    <t>ACT_0103</t>
  </si>
  <si>
    <t>Handball</t>
  </si>
  <si>
    <t>Handball (also known as team handball, Olympic handball or European handball) is a team sport in which two teams of seven players.</t>
  </si>
  <si>
    <t>ACT_0104</t>
  </si>
  <si>
    <t>Luge</t>
  </si>
  <si>
    <t>A Luge is a small one- or two-person sled on which one sleds supine (face up) and feet-first. Steering is done by flexing the sled's runners with the calf .</t>
  </si>
  <si>
    <t>ACT_0105</t>
  </si>
  <si>
    <t>Snooker</t>
  </si>
  <si>
    <t>ACT_0106</t>
  </si>
  <si>
    <t>Kayaking</t>
  </si>
  <si>
    <t>Kayaking is the use of a kayak for moving across water. Kayaking and canoeing are also known as paddling.</t>
  </si>
  <si>
    <t>ACT_0107</t>
  </si>
  <si>
    <t>Pool</t>
  </si>
  <si>
    <t>ACT_0108</t>
  </si>
  <si>
    <t>Claypigeon_Shooting</t>
  </si>
  <si>
    <t>Clay pigeon shooting, also known as clay target shooting, and formally known as Inanimate Bird Shooting, is the art of shooting at special flying targets.</t>
  </si>
  <si>
    <t>ACT_0109</t>
  </si>
  <si>
    <t>Cricket</t>
  </si>
  <si>
    <t>Sometimes slow paced game where balls are bowled at a person with a bat - famous for the Ashes.</t>
  </si>
  <si>
    <t>ACT_0110</t>
  </si>
  <si>
    <t>Deep_Sea_Fishing</t>
  </si>
  <si>
    <t>Fishing on a grand scale - done from a boat off-shore.</t>
  </si>
  <si>
    <t>ACT_0111</t>
  </si>
  <si>
    <t>Gaelic_Football</t>
  </si>
  <si>
    <t>Gaelic football combines the suspense of soccer, the skills and scoring of basketball, and the speed of the fastest sports in the world.</t>
  </si>
  <si>
    <t>ACT_0112</t>
  </si>
  <si>
    <t>Surfing</t>
  </si>
  <si>
    <t>Surfing is a surface water sport in which a person (the surfer) rides a board ( the surfboard) on the crest of a wave as it carries the surfer towards the beach.</t>
  </si>
  <si>
    <t>ACT_0113</t>
  </si>
  <si>
    <t>Bobsleighing</t>
  </si>
  <si>
    <t>Bobsleigh or bobsled is a winter sport in which teams of two or four make timed runs down narrow, twisting, banked, iced tracks in a gravity-powered sled.</t>
  </si>
  <si>
    <t>ACT_0114</t>
  </si>
  <si>
    <t>Kite_Surfing</t>
  </si>
  <si>
    <t>Kitesurfing or Kiteboarding is a surface water sport that uses the wind to pull a rider through the water on a small surfboard or a kiteboard.</t>
  </si>
  <si>
    <t>ACT_0115</t>
  </si>
  <si>
    <t>Rock_Climbing</t>
  </si>
  <si>
    <t>Using ropes and crampons to scale rock faces - can be very dangerous - not for the faint-hearted.</t>
  </si>
  <si>
    <t>ACT_0116</t>
  </si>
  <si>
    <t>BMX_Cycling</t>
  </si>
  <si>
    <t>Cycling on a special bike around a track that has various 'obstacles'.</t>
  </si>
  <si>
    <t>ACT_0117</t>
  </si>
  <si>
    <t>Diving</t>
  </si>
  <si>
    <t>Jumping off a board into water - can involve somersaults and other complicated moves.</t>
  </si>
  <si>
    <t>ACT_0118</t>
  </si>
  <si>
    <t>Hula_Hooping</t>
  </si>
  <si>
    <t>Twisting to keep a large plastic hoop moving around your waist.</t>
  </si>
  <si>
    <t>ACT_0119</t>
  </si>
  <si>
    <t>Ice_Hockey</t>
  </si>
  <si>
    <t>Hockey but played on ice on skates - very fast paced and needs lots of protective gear.</t>
  </si>
  <si>
    <t>ACT_0120</t>
  </si>
  <si>
    <t>Skiing</t>
  </si>
  <si>
    <t>Moving around on snow with two long 'planks' attached to your feet, sometimes with poles to help you.</t>
  </si>
  <si>
    <t>ACT_0121</t>
  </si>
  <si>
    <t>Netball</t>
  </si>
  <si>
    <t>Team game where a ball is thrown around with the aim of getting it through the net to score points.</t>
  </si>
  <si>
    <t>ACT_0122</t>
  </si>
  <si>
    <t>Mountain_Climbing</t>
  </si>
  <si>
    <t>Similar to rock climbing but has a different focus.</t>
  </si>
  <si>
    <t>ACT_0123</t>
  </si>
  <si>
    <t>Rugby_Ladies</t>
  </si>
  <si>
    <t>ACT_0124</t>
  </si>
  <si>
    <t>Bungee_Jumping</t>
  </si>
  <si>
    <t>Dangerous sport - jumping off high points and saved only by a strong rubber rope.</t>
  </si>
  <si>
    <t>ACT_0125</t>
  </si>
  <si>
    <t>Cleaning_the_Windows</t>
  </si>
  <si>
    <t>Using cloths and cleaning fluid to make windows sparkle.</t>
  </si>
  <si>
    <t>ACT_0126</t>
  </si>
  <si>
    <t>Horse_Riding</t>
  </si>
  <si>
    <t>Using a saddle, bridle etc to ride a horse - in the woods, cross country, hacking etc.</t>
  </si>
  <si>
    <t>ACT_0127</t>
  </si>
  <si>
    <t>Frisbee</t>
  </si>
  <si>
    <t>Throwing a disc shape for someone else to catch - often played on the beach.</t>
  </si>
  <si>
    <t>ACT_0128</t>
  </si>
  <si>
    <t>Digging-the_Garden</t>
  </si>
  <si>
    <t>Using a spade to turn over the soil or dig holes for planting.</t>
  </si>
  <si>
    <t>ACT_0129</t>
  </si>
  <si>
    <t>Dry_Slope_Skiing</t>
  </si>
  <si>
    <t>Practise slopes indoors, preparation for your real ski trip.</t>
  </si>
  <si>
    <t>ACT_0130</t>
  </si>
  <si>
    <t>Five_a_side_Football</t>
  </si>
  <si>
    <t>Team game which requires stamina and some skill. Often played indoors.</t>
  </si>
  <si>
    <t>Menu</t>
  </si>
  <si>
    <t>Monday</t>
  </si>
  <si>
    <t>Tuesday</t>
  </si>
  <si>
    <t>Wednesday</t>
  </si>
  <si>
    <t>Thursday</t>
  </si>
  <si>
    <t>Friday</t>
  </si>
  <si>
    <t>Saturday</t>
  </si>
  <si>
    <t>Sunday</t>
  </si>
  <si>
    <t>Breakfast</t>
  </si>
  <si>
    <t>Lunch</t>
  </si>
  <si>
    <t>Dinner</t>
  </si>
  <si>
    <t>Food</t>
  </si>
  <si>
    <t>Calories</t>
  </si>
  <si>
    <t>Calories per 100g</t>
  </si>
  <si>
    <t>Portion Size (g)</t>
  </si>
  <si>
    <t>Food List</t>
  </si>
  <si>
    <t>Activity Plan</t>
  </si>
  <si>
    <t>Chosen activity 1</t>
  </si>
  <si>
    <t>Duration</t>
  </si>
  <si>
    <t>Calories Used per hour</t>
  </si>
  <si>
    <t>Weekly Totals</t>
  </si>
  <si>
    <t>Calories Used for session</t>
  </si>
  <si>
    <t>Chosen activity 2</t>
  </si>
  <si>
    <t>Total calories use</t>
  </si>
  <si>
    <t>Activities</t>
  </si>
  <si>
    <t>Feedback</t>
  </si>
  <si>
    <t>Lifestyle Choice</t>
  </si>
  <si>
    <t>BMR Cal</t>
  </si>
  <si>
    <t>Type of Activity Required</t>
  </si>
  <si>
    <t>ACT_0131</t>
  </si>
  <si>
    <t>ACT_0132</t>
  </si>
  <si>
    <t>ACT_0133</t>
  </si>
  <si>
    <t>Unicycling</t>
  </si>
  <si>
    <t>American_Football</t>
  </si>
  <si>
    <t>Karate</t>
  </si>
  <si>
    <t>ACT_0134</t>
  </si>
  <si>
    <t>ACT_0135</t>
  </si>
  <si>
    <t>Badminton</t>
  </si>
  <si>
    <t>Orienteering</t>
  </si>
  <si>
    <t>A single-track vehicle with one wheel. Unicycles resemble bicycles, but are less complex.</t>
  </si>
  <si>
    <t>A sport played with the objective of scoring points by moving the ball into the opposing team's end zone</t>
  </si>
  <si>
    <t>Karate is a striking art using techniques such as knife-hands.</t>
  </si>
  <si>
    <t>Sport played with racquets and a shuttlecock.</t>
  </si>
  <si>
    <t>Racing against other players to navigate a map in unfamiliar terrain.</t>
  </si>
  <si>
    <t>LifeStyle</t>
  </si>
  <si>
    <t>Total Cals</t>
  </si>
  <si>
    <t>Life Style Type</t>
  </si>
  <si>
    <t>Little or no exercise</t>
  </si>
  <si>
    <t>Light exercise 1-3 days/week</t>
  </si>
  <si>
    <t>Moderate exercise/sports 3-5 days/week</t>
  </si>
  <si>
    <t>Hard exercise/sports 6-7days/week</t>
  </si>
  <si>
    <t>Inches</t>
  </si>
  <si>
    <t>Very hard exercise/sports &amp; physical job or 2x training</t>
  </si>
  <si>
    <t>1. If you are sedentary (little or no exercise) : Calorie-Calculation = BMR x 1.2</t>
  </si>
  <si>
    <t>2. If you are lightly active (light exercise/sports 1-3 days/week) : Calorie-Calculation = BMR x 1.375</t>
  </si>
  <si>
    <t>3. If you are moderatetely active (moderate exercise/sports 3-5 days/week) : Calorie-Calculation = BMR x 1.55</t>
  </si>
  <si>
    <t>4. If you are very active (hard exercise/sports 6-7 days a week) : Calorie-Calculation = BMR x 1.725</t>
  </si>
  <si>
    <t>5. If you are extra active (very hard exercise/sports &amp; physical job or 2x training) : Calorie-Calculation = BMR x 1.9</t>
  </si>
  <si>
    <t>Male</t>
  </si>
  <si>
    <t>Female</t>
  </si>
  <si>
    <t>Chicken Breast</t>
  </si>
  <si>
    <t>Beef Sausage</t>
  </si>
  <si>
    <t>Weetabix</t>
  </si>
  <si>
    <t>Porridge Oats</t>
  </si>
  <si>
    <t>Nestle Shredded Wheat</t>
  </si>
  <si>
    <t>Egg Fried Rice</t>
  </si>
  <si>
    <t>Roast Leg of Lamb</t>
  </si>
  <si>
    <t>Ready Salted Crips</t>
  </si>
  <si>
    <t>Samosa</t>
  </si>
  <si>
    <t>Egg Mayonnaise</t>
  </si>
  <si>
    <t>Bagel</t>
  </si>
  <si>
    <t>Jaffa Cakes</t>
  </si>
  <si>
    <t>Calorie intake</t>
  </si>
  <si>
    <t>Calories used in living per week</t>
  </si>
  <si>
    <t>Calories used in activity plan per week</t>
  </si>
  <si>
    <t>Weight difference</t>
  </si>
  <si>
    <t>Weight this week</t>
  </si>
  <si>
    <t>Updated BMI</t>
  </si>
  <si>
    <t>Calorie intake versus use</t>
  </si>
  <si>
    <t>Calories in Living</t>
  </si>
  <si>
    <t>BMR Calculation</t>
  </si>
  <si>
    <t>Initial BMI</t>
  </si>
  <si>
    <t>KG</t>
  </si>
  <si>
    <t>CM</t>
  </si>
  <si>
    <t xml:space="preserve"> </t>
  </si>
  <si>
    <t>Zak Sadiq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</si>
</sst>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name val="Courier New"/>
      <family val="3"/>
    </font>
    <font>
      <sz val="11"/>
      <color theme="6" tint="0.79998168889431442"/>
      <name val="Courier New"/>
      <family val="3"/>
    </font>
    <font>
      <sz val="14"/>
      <name val="Courier New"/>
      <family val="3"/>
    </font>
    <font>
      <sz val="72"/>
      <name val="Arial"/>
      <family val="2"/>
    </font>
    <font>
      <sz val="10"/>
      <name val="Courier New"/>
      <family val="3"/>
    </font>
    <font>
      <sz val="11"/>
      <color theme="1"/>
      <name val="Courier New"/>
      <family val="3"/>
    </font>
    <font>
      <sz val="11"/>
      <name val="Calibri"/>
      <family val="2"/>
      <scheme val="minor"/>
    </font>
    <font>
      <sz val="11"/>
      <color theme="9" tint="0.79998168889431442"/>
      <name val="Courier New"/>
      <family val="3"/>
    </font>
    <font>
      <sz val="9"/>
      <name val="Courier New"/>
      <family val="3"/>
    </font>
    <font>
      <sz val="8"/>
      <name val="Courier New"/>
      <family val="3"/>
    </font>
    <font>
      <sz val="9"/>
      <color theme="1"/>
      <name val="Courier New"/>
      <family val="3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/>
      <bottom style="thin">
        <color theme="0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3" borderId="0" xfId="0" applyFont="1" applyFill="1"/>
    <xf numFmtId="0" fontId="1" fillId="2" borderId="0" xfId="0" applyFont="1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2" borderId="1" xfId="0" applyFont="1" applyFill="1" applyBorder="1"/>
    <xf numFmtId="0" fontId="1" fillId="3" borderId="1" xfId="0" applyFont="1" applyFill="1" applyBorder="1"/>
    <xf numFmtId="0" fontId="1" fillId="2" borderId="0" xfId="0" applyFont="1" applyFill="1" applyBorder="1"/>
    <xf numFmtId="0" fontId="1" fillId="3" borderId="0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5" xfId="0" applyFont="1" applyFill="1" applyBorder="1" applyAlignment="1"/>
    <xf numFmtId="0" fontId="1" fillId="2" borderId="0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vertical="center"/>
    </xf>
    <xf numFmtId="0" fontId="1" fillId="2" borderId="9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0" fontId="1" fillId="2" borderId="4" xfId="0" applyFont="1" applyFill="1" applyBorder="1"/>
    <xf numFmtId="0" fontId="1" fillId="3" borderId="9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5" xfId="0" applyFont="1" applyFill="1" applyBorder="1" applyAlignment="1"/>
    <xf numFmtId="0" fontId="5" fillId="3" borderId="1" xfId="0" applyFont="1" applyFill="1" applyBorder="1" applyAlignment="1">
      <alignment horizontal="center" textRotation="45"/>
    </xf>
    <xf numFmtId="0" fontId="5" fillId="2" borderId="1" xfId="0" applyFont="1" applyFill="1" applyBorder="1" applyAlignment="1">
      <alignment horizontal="center" textRotation="45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/>
    <xf numFmtId="0" fontId="4" fillId="2" borderId="8" xfId="0" applyFont="1" applyFill="1" applyBorder="1" applyAlignment="1">
      <alignment vertical="center"/>
    </xf>
    <xf numFmtId="0" fontId="2" fillId="2" borderId="8" xfId="0" applyFont="1" applyFill="1" applyBorder="1" applyAlignment="1"/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6" fillId="2" borderId="0" xfId="0" applyFont="1" applyFill="1"/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wrapText="1"/>
    </xf>
    <xf numFmtId="0" fontId="1" fillId="3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wrapText="1"/>
    </xf>
    <xf numFmtId="0" fontId="1" fillId="3" borderId="1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wrapText="1"/>
    </xf>
    <xf numFmtId="0" fontId="1" fillId="3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2" fillId="2" borderId="6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8" fillId="3" borderId="0" xfId="0" applyFont="1" applyFill="1"/>
    <xf numFmtId="0" fontId="1" fillId="3" borderId="15" xfId="0" applyFont="1" applyFill="1" applyBorder="1"/>
    <xf numFmtId="0" fontId="1" fillId="2" borderId="15" xfId="0" applyFont="1" applyFill="1" applyBorder="1"/>
    <xf numFmtId="0" fontId="1" fillId="3" borderId="3" xfId="0" applyFont="1" applyFill="1" applyBorder="1"/>
    <xf numFmtId="0" fontId="1" fillId="3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2" borderId="22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1" fillId="3" borderId="15" xfId="0" applyFont="1" applyFill="1" applyBorder="1" applyAlignment="1">
      <alignment horizontal="center" vertical="center" textRotation="45" wrapText="1"/>
    </xf>
    <xf numFmtId="0" fontId="1" fillId="2" borderId="15" xfId="0" applyFont="1" applyFill="1" applyBorder="1" applyAlignment="1">
      <alignment horizontal="center" vertical="center" textRotation="45" wrapText="1"/>
    </xf>
    <xf numFmtId="0" fontId="6" fillId="3" borderId="22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textRotation="45"/>
    </xf>
    <xf numFmtId="0" fontId="6" fillId="3" borderId="1" xfId="0" applyFont="1" applyFill="1" applyBorder="1" applyAlignment="1">
      <alignment horizontal="center" vertical="center" textRotation="45"/>
    </xf>
    <xf numFmtId="0" fontId="6" fillId="2" borderId="1" xfId="0" applyFont="1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 vertical="center" indent="16"/>
    </xf>
    <xf numFmtId="0" fontId="4" fillId="2" borderId="8" xfId="0" applyFont="1" applyFill="1" applyBorder="1" applyAlignment="1">
      <alignment horizontal="right" vertical="center" indent="16"/>
    </xf>
    <xf numFmtId="0" fontId="9" fillId="2" borderId="1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1" fontId="1" fillId="4" borderId="10" xfId="0" applyNumberFormat="1" applyFont="1" applyFill="1" applyBorder="1" applyAlignment="1">
      <alignment horizontal="center" vertical="center"/>
    </xf>
    <xf numFmtId="1" fontId="1" fillId="4" borderId="11" xfId="0" applyNumberFormat="1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1" fontId="1" fillId="2" borderId="10" xfId="0" applyNumberFormat="1" applyFont="1" applyFill="1" applyBorder="1" applyAlignment="1">
      <alignment horizontal="center" vertical="center"/>
    </xf>
    <xf numFmtId="1" fontId="1" fillId="2" borderId="11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" fontId="3" fillId="4" borderId="10" xfId="0" applyNumberFormat="1" applyFont="1" applyFill="1" applyBorder="1" applyAlignment="1">
      <alignment horizontal="center" vertical="center"/>
    </xf>
    <xf numFmtId="1" fontId="3" fillId="4" borderId="11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1" fontId="1" fillId="4" borderId="12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 textRotation="45" wrapText="1"/>
    </xf>
    <xf numFmtId="0" fontId="1" fillId="2" borderId="11" xfId="0" applyFont="1" applyFill="1" applyBorder="1" applyAlignment="1">
      <alignment horizontal="center" vertical="center" textRotation="45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indent="5"/>
    </xf>
    <xf numFmtId="0" fontId="4" fillId="3" borderId="8" xfId="0" applyFont="1" applyFill="1" applyBorder="1" applyAlignment="1">
      <alignment horizontal="left" vertical="center" indent="5"/>
    </xf>
    <xf numFmtId="0" fontId="1" fillId="3" borderId="13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left" vertical="center" indent="5"/>
    </xf>
    <xf numFmtId="0" fontId="4" fillId="2" borderId="8" xfId="0" applyFont="1" applyFill="1" applyBorder="1" applyAlignment="1">
      <alignment horizontal="left" vertical="center" indent="5"/>
    </xf>
    <xf numFmtId="0" fontId="1" fillId="2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 indent="6"/>
    </xf>
    <xf numFmtId="0" fontId="4" fillId="3" borderId="8" xfId="0" applyFont="1" applyFill="1" applyBorder="1" applyAlignment="1">
      <alignment horizontal="left" vertical="center" indent="6"/>
    </xf>
    <xf numFmtId="0" fontId="6" fillId="3" borderId="13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center" indent="12"/>
    </xf>
    <xf numFmtId="0" fontId="4" fillId="2" borderId="8" xfId="0" applyFont="1" applyFill="1" applyBorder="1" applyAlignment="1">
      <alignment horizontal="left" vertical="center" indent="12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left" vertical="center" indent="12"/>
    </xf>
    <xf numFmtId="0" fontId="4" fillId="3" borderId="8" xfId="0" applyFont="1" applyFill="1" applyBorder="1" applyAlignment="1">
      <alignment horizontal="left" vertical="center" indent="12"/>
    </xf>
    <xf numFmtId="0" fontId="6" fillId="2" borderId="0" xfId="0" applyFont="1" applyFill="1" applyBorder="1" applyAlignment="1">
      <alignment vertical="center"/>
    </xf>
    <xf numFmtId="0" fontId="6" fillId="3" borderId="24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9" fillId="6" borderId="10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Calorie Intake per week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val>
            <c:numRef>
              <c:f>Dashboard!$F$13:$O$13</c:f>
              <c:numCache>
                <c:formatCode>General</c:formatCode>
                <c:ptCount val="10"/>
                <c:pt idx="0">
                  <c:v>21744</c:v>
                </c:pt>
                <c:pt idx="1">
                  <c:v>22387</c:v>
                </c:pt>
                <c:pt idx="2">
                  <c:v>22142.5</c:v>
                </c:pt>
                <c:pt idx="3">
                  <c:v>20092</c:v>
                </c:pt>
                <c:pt idx="4">
                  <c:v>23038.5</c:v>
                </c:pt>
                <c:pt idx="5">
                  <c:v>22287</c:v>
                </c:pt>
                <c:pt idx="6">
                  <c:v>19858</c:v>
                </c:pt>
                <c:pt idx="7">
                  <c:v>22263</c:v>
                </c:pt>
                <c:pt idx="8">
                  <c:v>22350</c:v>
                </c:pt>
                <c:pt idx="9">
                  <c:v>23126.5</c:v>
                </c:pt>
              </c:numCache>
            </c:numRef>
          </c:val>
        </c:ser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val>
            <c:numRef>
              <c:f>Dashboard!$F$13:$O$13</c:f>
              <c:numCache>
                <c:formatCode>General</c:formatCode>
                <c:ptCount val="10"/>
                <c:pt idx="0">
                  <c:v>21744</c:v>
                </c:pt>
                <c:pt idx="1">
                  <c:v>22387</c:v>
                </c:pt>
                <c:pt idx="2">
                  <c:v>22142.5</c:v>
                </c:pt>
                <c:pt idx="3">
                  <c:v>20092</c:v>
                </c:pt>
                <c:pt idx="4">
                  <c:v>23038.5</c:v>
                </c:pt>
                <c:pt idx="5">
                  <c:v>22287</c:v>
                </c:pt>
                <c:pt idx="6">
                  <c:v>19858</c:v>
                </c:pt>
                <c:pt idx="7">
                  <c:v>22263</c:v>
                </c:pt>
                <c:pt idx="8">
                  <c:v>22350</c:v>
                </c:pt>
                <c:pt idx="9">
                  <c:v>23126.5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012800"/>
        <c:axId val="88391680"/>
      </c:barChart>
      <c:catAx>
        <c:axId val="3801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88391680"/>
        <c:crosses val="autoZero"/>
        <c:auto val="1"/>
        <c:lblAlgn val="ctr"/>
        <c:lblOffset val="100"/>
        <c:noMultiLvlLbl val="0"/>
      </c:catAx>
      <c:valAx>
        <c:axId val="883916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Calories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38012800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80"/>
            </a:pPr>
            <a:r>
              <a:rPr lang="en-GB" sz="1080"/>
              <a:t>BMI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847232530579583"/>
          <c:y val="9.4038378722329494E-2"/>
          <c:w val="0.83382382680609113"/>
          <c:h val="0.77563428426960968"/>
        </c:manualLayout>
      </c:layout>
      <c:lineChart>
        <c:grouping val="standard"/>
        <c:varyColors val="0"/>
        <c:ser>
          <c:idx val="0"/>
          <c:order val="0"/>
          <c:tx>
            <c:v>Target BMI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10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</c:numLit>
          </c:cat>
          <c:val>
            <c:numRef>
              <c:f>Dashboard!$F$19:$O$19</c:f>
              <c:numCache>
                <c:formatCode>0.00</c:formatCode>
                <c:ptCount val="10"/>
                <c:pt idx="0">
                  <c:v>19.82439626410746</c:v>
                </c:pt>
                <c:pt idx="1">
                  <c:v>19.850018943264541</c:v>
                </c:pt>
                <c:pt idx="2">
                  <c:v>19.840275949401548</c:v>
                </c:pt>
                <c:pt idx="3">
                  <c:v>19.758566301483036</c:v>
                </c:pt>
                <c:pt idx="4">
                  <c:v>19.875980335909709</c:v>
                </c:pt>
                <c:pt idx="5">
                  <c:v>19.846034078698903</c:v>
                </c:pt>
                <c:pt idx="6">
                  <c:v>19.749241718399436</c:v>
                </c:pt>
                <c:pt idx="7">
                  <c:v>19.845077711203146</c:v>
                </c:pt>
                <c:pt idx="8">
                  <c:v>19.848544543375258</c:v>
                </c:pt>
                <c:pt idx="9">
                  <c:v>19.879487016727474</c:v>
                </c:pt>
              </c:numCache>
            </c:numRef>
          </c:val>
          <c:smooth val="0"/>
        </c:ser>
        <c:ser>
          <c:idx val="1"/>
          <c:order val="1"/>
          <c:tx>
            <c:v>BMI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10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</c:numLit>
          </c:cat>
          <c:val>
            <c:numRef>
              <c:f>Dashboard!$F$20:$O$20</c:f>
              <c:numCache>
                <c:formatCode>General</c:formatCode>
                <c:ptCount val="1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solidFill>
                <a:schemeClr val="bg1">
                  <a:lumMod val="50000"/>
                </a:schemeClr>
              </a:solidFill>
            </a:ln>
          </c:spPr>
        </c:hiLowLines>
        <c:marker val="1"/>
        <c:smooth val="0"/>
        <c:axId val="47916544"/>
        <c:axId val="47918464"/>
      </c:lineChart>
      <c:catAx>
        <c:axId val="4791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Week</a:t>
                </a:r>
              </a:p>
            </c:rich>
          </c:tx>
          <c:layout>
            <c:manualLayout>
              <c:xMode val="edge"/>
              <c:yMode val="edge"/>
              <c:x val="0.51044164321018137"/>
              <c:y val="0.9237592276801939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47918464"/>
        <c:crosses val="autoZero"/>
        <c:auto val="1"/>
        <c:lblAlgn val="ctr"/>
        <c:lblOffset val="100"/>
        <c:noMultiLvlLbl val="0"/>
      </c:catAx>
      <c:valAx>
        <c:axId val="47918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BMI</a:t>
                </a:r>
              </a:p>
            </c:rich>
          </c:tx>
          <c:layout>
            <c:manualLayout>
              <c:xMode val="edge"/>
              <c:yMode val="edge"/>
              <c:x val="1.5525113836281825E-2"/>
              <c:y val="0.44125071826233564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crossAx val="47916544"/>
        <c:crosses val="autoZero"/>
        <c:crossBetween val="between"/>
      </c:valAx>
      <c:spPr>
        <a:ln w="6350">
          <a:solidFill>
            <a:schemeClr val="bg1">
              <a:lumMod val="50000"/>
            </a:schemeClr>
          </a:solidFill>
          <a:round/>
        </a:ln>
      </c:spPr>
    </c:plotArea>
    <c:legend>
      <c:legendPos val="r"/>
      <c:layout>
        <c:manualLayout>
          <c:xMode val="edge"/>
          <c:yMode val="edge"/>
          <c:x val="0.54533595193746087"/>
          <c:y val="7.3989485467085584E-5"/>
          <c:w val="0.41030657995887676"/>
          <c:h val="0.10611747573960015"/>
        </c:manualLayout>
      </c:layout>
      <c:overlay val="0"/>
      <c:txPr>
        <a:bodyPr/>
        <a:lstStyle/>
        <a:p>
          <a:pPr>
            <a:defRPr sz="900" b="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161925</xdr:colOff>
      <xdr:row>1</xdr:row>
      <xdr:rowOff>124385</xdr:rowOff>
    </xdr:from>
    <xdr:to>
      <xdr:col>20</xdr:col>
      <xdr:colOff>544</xdr:colOff>
      <xdr:row>8</xdr:row>
      <xdr:rowOff>75395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17131" y="314885"/>
          <a:ext cx="2864207" cy="12845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280146</xdr:colOff>
      <xdr:row>1</xdr:row>
      <xdr:rowOff>168088</xdr:rowOff>
    </xdr:from>
    <xdr:to>
      <xdr:col>16</xdr:col>
      <xdr:colOff>191603</xdr:colOff>
      <xdr:row>8</xdr:row>
      <xdr:rowOff>119098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95446" y="358588"/>
          <a:ext cx="2883257" cy="12845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552450</xdr:colOff>
      <xdr:row>1</xdr:row>
      <xdr:rowOff>152400</xdr:rowOff>
    </xdr:from>
    <xdr:to>
      <xdr:col>14</xdr:col>
      <xdr:colOff>387707</xdr:colOff>
      <xdr:row>8</xdr:row>
      <xdr:rowOff>103410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725" y="342900"/>
          <a:ext cx="2883257" cy="12845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123825</xdr:colOff>
      <xdr:row>1</xdr:row>
      <xdr:rowOff>171450</xdr:rowOff>
    </xdr:from>
    <xdr:to>
      <xdr:col>11</xdr:col>
      <xdr:colOff>54332</xdr:colOff>
      <xdr:row>8</xdr:row>
      <xdr:rowOff>122460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2050" y="361950"/>
          <a:ext cx="2883257" cy="12845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537883</xdr:colOff>
      <xdr:row>2</xdr:row>
      <xdr:rowOff>0</xdr:rowOff>
    </xdr:from>
    <xdr:to>
      <xdr:col>11</xdr:col>
      <xdr:colOff>1117210</xdr:colOff>
      <xdr:row>8</xdr:row>
      <xdr:rowOff>141510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49118" y="381000"/>
          <a:ext cx="2865327" cy="1284510"/>
        </a:xfrm>
        <a:prstGeom prst="rect">
          <a:avLst/>
        </a:prstGeom>
      </xdr:spPr>
    </xdr:pic>
    <xdr:clientData/>
  </xdr:twoCellAnchor>
  <xdr:twoCellAnchor>
    <xdr:from>
      <xdr:col>2</xdr:col>
      <xdr:colOff>11206</xdr:colOff>
      <xdr:row>9</xdr:row>
      <xdr:rowOff>108473</xdr:rowOff>
    </xdr:from>
    <xdr:to>
      <xdr:col>7</xdr:col>
      <xdr:colOff>11206</xdr:colOff>
      <xdr:row>30</xdr:row>
      <xdr:rowOff>97267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1131795</xdr:colOff>
      <xdr:row>9</xdr:row>
      <xdr:rowOff>112059</xdr:rowOff>
    </xdr:from>
    <xdr:to>
      <xdr:col>12</xdr:col>
      <xdr:colOff>1</xdr:colOff>
      <xdr:row>30</xdr:row>
      <xdr:rowOff>98612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1</xdr:row>
      <xdr:rowOff>161925</xdr:rowOff>
    </xdr:from>
    <xdr:to>
      <xdr:col>12</xdr:col>
      <xdr:colOff>454382</xdr:colOff>
      <xdr:row>8</xdr:row>
      <xdr:rowOff>112935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2025" y="352425"/>
          <a:ext cx="2883257" cy="12845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V38"/>
  <sheetViews>
    <sheetView tabSelected="1" zoomScaleNormal="100" workbookViewId="0">
      <selection activeCell="F25" sqref="F25"/>
    </sheetView>
  </sheetViews>
  <sheetFormatPr defaultRowHeight="15" x14ac:dyDescent="0.25"/>
  <cols>
    <col min="1" max="1" width="9.140625" style="1"/>
    <col min="2" max="5" width="9.140625" style="1" customWidth="1"/>
    <col min="6" max="6" width="9" style="1" customWidth="1"/>
    <col min="7" max="7" width="9.140625" style="1" customWidth="1"/>
    <col min="8" max="16384" width="9.140625" style="1"/>
  </cols>
  <sheetData>
    <row r="1" spans="1:22" s="2" customFormat="1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7"/>
      <c r="U1" s="7"/>
      <c r="V1" s="7"/>
    </row>
    <row r="2" spans="1:22" s="2" customFormat="1" ht="15" customHeight="1" x14ac:dyDescent="0.25">
      <c r="A2" s="9"/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31"/>
      <c r="N2" s="31"/>
      <c r="O2" s="32"/>
      <c r="P2" s="7"/>
      <c r="Q2" s="7"/>
      <c r="R2" s="7"/>
      <c r="S2" s="7"/>
      <c r="T2" s="7"/>
      <c r="U2" s="7"/>
      <c r="V2" s="7"/>
    </row>
    <row r="3" spans="1:22" s="2" customFormat="1" ht="15" customHeight="1" x14ac:dyDescent="0.25">
      <c r="A3" s="9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31"/>
      <c r="N3" s="31"/>
      <c r="O3" s="32"/>
      <c r="P3" s="7"/>
      <c r="Q3" s="7"/>
      <c r="R3" s="7"/>
      <c r="S3" s="7"/>
      <c r="T3" s="7"/>
      <c r="U3" s="7"/>
      <c r="V3" s="7"/>
    </row>
    <row r="4" spans="1:22" s="2" customFormat="1" ht="15" customHeight="1" x14ac:dyDescent="0.25">
      <c r="A4" s="9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31"/>
      <c r="N4" s="31"/>
      <c r="O4" s="32"/>
      <c r="P4" s="7"/>
      <c r="Q4" s="7"/>
      <c r="R4" s="7"/>
      <c r="S4" s="7"/>
      <c r="T4" s="7"/>
      <c r="U4" s="7"/>
      <c r="V4" s="7"/>
    </row>
    <row r="5" spans="1:22" s="2" customFormat="1" ht="15" customHeight="1" x14ac:dyDescent="0.25">
      <c r="A5" s="9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31"/>
      <c r="N5" s="31"/>
      <c r="O5" s="32"/>
      <c r="P5" s="7"/>
      <c r="Q5" s="7"/>
      <c r="R5" s="7"/>
      <c r="S5" s="7"/>
      <c r="T5" s="7"/>
      <c r="U5" s="7"/>
      <c r="V5" s="7"/>
    </row>
    <row r="6" spans="1:22" s="2" customFormat="1" ht="15" customHeight="1" x14ac:dyDescent="0.25">
      <c r="A6" s="9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31"/>
      <c r="N6" s="31"/>
      <c r="O6" s="32"/>
      <c r="P6" s="7"/>
      <c r="Q6" s="7"/>
      <c r="R6" s="7"/>
      <c r="S6" s="7"/>
      <c r="T6" s="7"/>
      <c r="U6" s="7"/>
      <c r="V6" s="7"/>
    </row>
    <row r="7" spans="1:22" s="2" customFormat="1" ht="15" customHeight="1" x14ac:dyDescent="0.25">
      <c r="A7" s="9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31"/>
      <c r="N7" s="31"/>
      <c r="O7" s="32"/>
      <c r="P7" s="7"/>
      <c r="Q7" s="7"/>
      <c r="R7" s="7"/>
      <c r="S7" s="7"/>
      <c r="T7" s="7"/>
      <c r="U7" s="7"/>
      <c r="V7" s="7"/>
    </row>
    <row r="8" spans="1:22" s="2" customFormat="1" ht="15" customHeight="1" x14ac:dyDescent="0.25">
      <c r="A8" s="9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31"/>
      <c r="N8" s="31"/>
      <c r="O8" s="32"/>
      <c r="P8" s="7"/>
      <c r="Q8" s="7"/>
      <c r="R8" s="7"/>
      <c r="S8" s="7"/>
      <c r="T8" s="7"/>
      <c r="U8" s="7"/>
      <c r="V8" s="7"/>
    </row>
    <row r="9" spans="1:22" s="17" customFormat="1" ht="15" customHeight="1" x14ac:dyDescent="0.25">
      <c r="A9" s="16"/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33"/>
      <c r="N9" s="33"/>
      <c r="O9" s="34"/>
    </row>
    <row r="10" spans="1:22" ht="15" customHeight="1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3"/>
    </row>
    <row r="11" spans="1:22" ht="15" customHeight="1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22" ht="37.5" customHeight="1" x14ac:dyDescent="0.25">
      <c r="C12" s="104"/>
      <c r="D12" s="104"/>
      <c r="E12" s="104"/>
      <c r="F12" s="29" t="s">
        <v>1</v>
      </c>
      <c r="G12" s="30" t="s">
        <v>2</v>
      </c>
      <c r="H12" s="29" t="s">
        <v>3</v>
      </c>
      <c r="I12" s="30" t="s">
        <v>4</v>
      </c>
      <c r="J12" s="29" t="s">
        <v>5</v>
      </c>
      <c r="K12" s="30" t="s">
        <v>6</v>
      </c>
      <c r="L12" s="29" t="s">
        <v>7</v>
      </c>
      <c r="M12" s="30" t="s">
        <v>8</v>
      </c>
      <c r="N12" s="29" t="s">
        <v>9</v>
      </c>
      <c r="O12" s="30" t="s">
        <v>10</v>
      </c>
      <c r="Q12" s="119" t="s">
        <v>19</v>
      </c>
      <c r="R12" s="120"/>
      <c r="S12" s="120"/>
      <c r="T12" s="121"/>
    </row>
    <row r="13" spans="1:22" ht="15" customHeight="1" x14ac:dyDescent="0.25">
      <c r="C13" s="103" t="s">
        <v>499</v>
      </c>
      <c r="D13" s="103"/>
      <c r="E13" s="103"/>
      <c r="F13" s="18">
        <f>Menu!I35</f>
        <v>21744</v>
      </c>
      <c r="G13" s="18">
        <f>Menu!Q35</f>
        <v>22387</v>
      </c>
      <c r="H13" s="18">
        <f>Menu!I59</f>
        <v>22142.5</v>
      </c>
      <c r="I13" s="18">
        <f>Menu!Q59</f>
        <v>20092</v>
      </c>
      <c r="J13" s="18">
        <f>Menu!I83</f>
        <v>23038.5</v>
      </c>
      <c r="K13" s="18">
        <f>Menu!Q83</f>
        <v>22287</v>
      </c>
      <c r="L13" s="18">
        <f>Menu!I107</f>
        <v>19858</v>
      </c>
      <c r="M13" s="18">
        <f>Menu!Q107</f>
        <v>22263</v>
      </c>
      <c r="N13" s="18">
        <f>Menu!I131</f>
        <v>22350</v>
      </c>
      <c r="O13" s="18">
        <f>Menu!Q131</f>
        <v>23126.5</v>
      </c>
      <c r="Q13" s="122" t="s">
        <v>20</v>
      </c>
      <c r="R13" s="123"/>
      <c r="S13" s="123"/>
      <c r="T13" s="124"/>
    </row>
    <row r="14" spans="1:22" ht="30.75" customHeight="1" x14ac:dyDescent="0.25">
      <c r="C14" s="107" t="s">
        <v>500</v>
      </c>
      <c r="D14" s="108"/>
      <c r="E14" s="109"/>
      <c r="F14" s="67">
        <f>$G$34*7</f>
        <v>14694.119999999995</v>
      </c>
      <c r="G14" s="67">
        <f t="shared" ref="G14:O14" si="0">$G$34*7</f>
        <v>14694.119999999995</v>
      </c>
      <c r="H14" s="67">
        <f t="shared" si="0"/>
        <v>14694.119999999995</v>
      </c>
      <c r="I14" s="67">
        <f t="shared" si="0"/>
        <v>14694.119999999995</v>
      </c>
      <c r="J14" s="67">
        <f t="shared" si="0"/>
        <v>14694.119999999995</v>
      </c>
      <c r="K14" s="67">
        <f t="shared" si="0"/>
        <v>14694.119999999995</v>
      </c>
      <c r="L14" s="67">
        <f t="shared" si="0"/>
        <v>14694.119999999995</v>
      </c>
      <c r="M14" s="67">
        <f t="shared" si="0"/>
        <v>14694.119999999995</v>
      </c>
      <c r="N14" s="67">
        <f t="shared" si="0"/>
        <v>14694.119999999995</v>
      </c>
      <c r="O14" s="67">
        <f t="shared" si="0"/>
        <v>14694.119999999995</v>
      </c>
      <c r="Q14" s="125"/>
      <c r="R14" s="126"/>
      <c r="S14" s="126"/>
      <c r="T14" s="127"/>
    </row>
    <row r="15" spans="1:22" ht="26.25" customHeight="1" x14ac:dyDescent="0.25">
      <c r="C15" s="110" t="s">
        <v>501</v>
      </c>
      <c r="D15" s="111"/>
      <c r="E15" s="112"/>
      <c r="F15" s="18">
        <f>Activities!$D$23</f>
        <v>3393</v>
      </c>
      <c r="G15" s="18">
        <f>Activities!$D$23</f>
        <v>3393</v>
      </c>
      <c r="H15" s="18">
        <f>Activities!$D$23</f>
        <v>3393</v>
      </c>
      <c r="I15" s="18">
        <f>Activities!$D$23</f>
        <v>3393</v>
      </c>
      <c r="J15" s="18">
        <f>Activities!$D$23</f>
        <v>3393</v>
      </c>
      <c r="K15" s="18">
        <f>Activities!$D$23</f>
        <v>3393</v>
      </c>
      <c r="L15" s="18">
        <f>Activities!$D$23</f>
        <v>3393</v>
      </c>
      <c r="M15" s="18">
        <f>Activities!$D$23</f>
        <v>3393</v>
      </c>
      <c r="N15" s="18">
        <f>Activities!$D$23</f>
        <v>3393</v>
      </c>
      <c r="O15" s="18">
        <f>Activities!$D$23</f>
        <v>3393</v>
      </c>
      <c r="Q15" s="23"/>
      <c r="R15" s="24"/>
      <c r="S15" s="24"/>
      <c r="T15" s="21"/>
    </row>
    <row r="16" spans="1:22" ht="15" customHeight="1" x14ac:dyDescent="0.25">
      <c r="C16" s="100" t="s">
        <v>505</v>
      </c>
      <c r="D16" s="101"/>
      <c r="E16" s="102"/>
      <c r="F16" s="67">
        <f>F13-(F14+F15)</f>
        <v>3656.8800000000047</v>
      </c>
      <c r="G16" s="67">
        <f t="shared" ref="G16:O16" si="1">G13-(G14+G15)</f>
        <v>4299.8800000000047</v>
      </c>
      <c r="H16" s="67">
        <f t="shared" si="1"/>
        <v>4055.3800000000047</v>
      </c>
      <c r="I16" s="67">
        <f t="shared" si="1"/>
        <v>2004.8800000000047</v>
      </c>
      <c r="J16" s="67">
        <f t="shared" si="1"/>
        <v>4951.3800000000047</v>
      </c>
      <c r="K16" s="67">
        <f t="shared" si="1"/>
        <v>4199.8800000000047</v>
      </c>
      <c r="L16" s="67">
        <f t="shared" si="1"/>
        <v>1770.8800000000047</v>
      </c>
      <c r="M16" s="67">
        <f t="shared" si="1"/>
        <v>4175.8800000000047</v>
      </c>
      <c r="N16" s="67">
        <f t="shared" si="1"/>
        <v>4262.8800000000047</v>
      </c>
      <c r="O16" s="67">
        <f t="shared" si="1"/>
        <v>5039.3800000000047</v>
      </c>
      <c r="Q16" s="9"/>
      <c r="R16" s="19" t="s">
        <v>21</v>
      </c>
      <c r="S16" s="13">
        <v>5</v>
      </c>
      <c r="T16" s="10"/>
    </row>
    <row r="17" spans="1:20" x14ac:dyDescent="0.25">
      <c r="C17" s="103" t="s">
        <v>502</v>
      </c>
      <c r="D17" s="103"/>
      <c r="E17" s="103"/>
      <c r="F17" s="68">
        <f>F16/7716.17917647</f>
        <v>0.47392367600164453</v>
      </c>
      <c r="G17" s="68">
        <f t="shared" ref="G17:O17" si="2">G16/7716.17917647</f>
        <v>0.55725507426165222</v>
      </c>
      <c r="H17" s="68">
        <f t="shared" si="2"/>
        <v>0.52556840727164933</v>
      </c>
      <c r="I17" s="68">
        <f t="shared" si="2"/>
        <v>0.25982807736162467</v>
      </c>
      <c r="J17" s="68">
        <f t="shared" si="2"/>
        <v>0.64168805399166007</v>
      </c>
      <c r="K17" s="68">
        <f t="shared" si="2"/>
        <v>0.54429529226165108</v>
      </c>
      <c r="L17" s="68">
        <f t="shared" si="2"/>
        <v>0.22950218748162188</v>
      </c>
      <c r="M17" s="68">
        <f t="shared" si="2"/>
        <v>0.54118494458165078</v>
      </c>
      <c r="N17" s="68">
        <f t="shared" si="2"/>
        <v>0.55245995492165179</v>
      </c>
      <c r="O17" s="68">
        <f t="shared" si="2"/>
        <v>0.65309266215166117</v>
      </c>
      <c r="Q17" s="11"/>
      <c r="R17" s="12"/>
      <c r="S17" s="12"/>
      <c r="T17" s="10"/>
    </row>
    <row r="18" spans="1:20" x14ac:dyDescent="0.25">
      <c r="C18" s="104" t="s">
        <v>503</v>
      </c>
      <c r="D18" s="104"/>
      <c r="E18" s="104"/>
      <c r="F18" s="69">
        <f>$G$30+F17</f>
        <v>64.473923676001647</v>
      </c>
      <c r="G18" s="69">
        <f t="shared" ref="G18:O18" si="3">$G$30+G17</f>
        <v>64.557255074261647</v>
      </c>
      <c r="H18" s="69">
        <f t="shared" si="3"/>
        <v>64.525568407271649</v>
      </c>
      <c r="I18" s="69">
        <f t="shared" si="3"/>
        <v>64.259828077361618</v>
      </c>
      <c r="J18" s="69">
        <f t="shared" si="3"/>
        <v>64.641688053991658</v>
      </c>
      <c r="K18" s="69">
        <f t="shared" si="3"/>
        <v>64.544295292261651</v>
      </c>
      <c r="L18" s="69">
        <f t="shared" si="3"/>
        <v>64.229502187481629</v>
      </c>
      <c r="M18" s="69">
        <f t="shared" si="3"/>
        <v>64.541184944581644</v>
      </c>
      <c r="N18" s="69">
        <f t="shared" si="3"/>
        <v>64.552459954921659</v>
      </c>
      <c r="O18" s="69">
        <f t="shared" si="3"/>
        <v>64.653092662151664</v>
      </c>
      <c r="Q18" s="9"/>
      <c r="R18" s="18" t="s">
        <v>478</v>
      </c>
      <c r="S18" s="13">
        <v>11</v>
      </c>
      <c r="T18" s="58">
        <f>S16*12+S18</f>
        <v>71</v>
      </c>
    </row>
    <row r="19" spans="1:20" ht="15" customHeight="1" x14ac:dyDescent="0.25">
      <c r="C19" s="103" t="s">
        <v>504</v>
      </c>
      <c r="D19" s="103"/>
      <c r="E19" s="103"/>
      <c r="F19" s="68">
        <f>F18/($G$32*$G$32)*10000</f>
        <v>19.82439626410746</v>
      </c>
      <c r="G19" s="68">
        <f t="shared" ref="G19:O19" si="4">G18/($G$32*$G$32)*10000</f>
        <v>19.850018943264541</v>
      </c>
      <c r="H19" s="68">
        <f t="shared" si="4"/>
        <v>19.840275949401548</v>
      </c>
      <c r="I19" s="68">
        <f t="shared" si="4"/>
        <v>19.758566301483036</v>
      </c>
      <c r="J19" s="68">
        <f t="shared" si="4"/>
        <v>19.875980335909709</v>
      </c>
      <c r="K19" s="68">
        <f t="shared" si="4"/>
        <v>19.846034078698903</v>
      </c>
      <c r="L19" s="68">
        <f t="shared" si="4"/>
        <v>19.749241718399436</v>
      </c>
      <c r="M19" s="68">
        <f t="shared" si="4"/>
        <v>19.845077711203146</v>
      </c>
      <c r="N19" s="68">
        <f t="shared" si="4"/>
        <v>19.848544543375258</v>
      </c>
      <c r="O19" s="68">
        <f t="shared" si="4"/>
        <v>19.879487016727474</v>
      </c>
      <c r="Q19" s="11"/>
      <c r="R19" s="12"/>
      <c r="S19" s="12"/>
      <c r="T19" s="10"/>
    </row>
    <row r="20" spans="1:20" ht="15" customHeight="1" x14ac:dyDescent="0.25">
      <c r="C20" s="104" t="s">
        <v>16</v>
      </c>
      <c r="D20" s="104"/>
      <c r="E20" s="104"/>
      <c r="F20" s="37">
        <f>$G$36</f>
        <v>21</v>
      </c>
      <c r="G20" s="97">
        <f t="shared" ref="G20:O20" si="5">$G$36</f>
        <v>21</v>
      </c>
      <c r="H20" s="97">
        <f t="shared" si="5"/>
        <v>21</v>
      </c>
      <c r="I20" s="97">
        <f t="shared" si="5"/>
        <v>21</v>
      </c>
      <c r="J20" s="97">
        <f t="shared" si="5"/>
        <v>21</v>
      </c>
      <c r="K20" s="97">
        <f t="shared" si="5"/>
        <v>21</v>
      </c>
      <c r="L20" s="97">
        <f t="shared" si="5"/>
        <v>21</v>
      </c>
      <c r="M20" s="97">
        <f t="shared" si="5"/>
        <v>21</v>
      </c>
      <c r="N20" s="97">
        <f t="shared" si="5"/>
        <v>21</v>
      </c>
      <c r="O20" s="97">
        <f t="shared" si="5"/>
        <v>21</v>
      </c>
      <c r="Q20" s="9"/>
      <c r="R20" s="7"/>
      <c r="S20" s="7"/>
      <c r="T20" s="10"/>
    </row>
    <row r="21" spans="1:20" ht="15" customHeight="1" x14ac:dyDescent="0.25">
      <c r="N21" s="8"/>
      <c r="O21" s="8"/>
      <c r="P21" s="8"/>
      <c r="Q21" s="122" t="s">
        <v>22</v>
      </c>
      <c r="R21" s="123"/>
      <c r="S21" s="123"/>
      <c r="T21" s="124"/>
    </row>
    <row r="22" spans="1:20" ht="15" customHeight="1" x14ac:dyDescent="0.25"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1"/>
      <c r="P22" s="8"/>
      <c r="Q22" s="14"/>
      <c r="R22" s="130">
        <f>CONVERT(T18,"in","m")*100</f>
        <v>180.33999999999997</v>
      </c>
      <c r="S22" s="131"/>
      <c r="T22" s="20"/>
    </row>
    <row r="23" spans="1:20" ht="15" customHeight="1" x14ac:dyDescent="0.25">
      <c r="C23" s="9"/>
      <c r="D23" s="146" t="s">
        <v>11</v>
      </c>
      <c r="E23" s="147"/>
      <c r="F23" s="2"/>
      <c r="G23" s="144" t="s">
        <v>512</v>
      </c>
      <c r="H23" s="145"/>
      <c r="I23" s="2"/>
      <c r="J23" s="181" t="s">
        <v>507</v>
      </c>
      <c r="K23" s="182"/>
      <c r="L23" s="2"/>
      <c r="M23" s="117">
        <f>IF(G27="","",(IF(G27="Female",655+(9.6*G30)+(1.8*G32)-(4.7*G25),(IF(G27="Male",66+(13.7*G30)+(5*G32)-(6.8*G25),"""")))))</f>
        <v>1749.2999999999997</v>
      </c>
      <c r="N23" s="118"/>
      <c r="O23" s="10"/>
      <c r="Q23" s="26"/>
      <c r="R23" s="27"/>
      <c r="S23" s="27"/>
      <c r="T23" s="22"/>
    </row>
    <row r="24" spans="1:20" ht="15" customHeight="1" x14ac:dyDescent="0.25">
      <c r="C24" s="9"/>
      <c r="D24" s="35"/>
      <c r="E24" s="35"/>
      <c r="F24" s="2"/>
      <c r="G24" s="2"/>
      <c r="H24" s="2"/>
      <c r="I24" s="2"/>
      <c r="J24" s="2"/>
      <c r="K24" s="2"/>
      <c r="L24" s="2"/>
      <c r="M24" s="2"/>
      <c r="N24" s="2"/>
      <c r="O24" s="10"/>
      <c r="Q24" s="9"/>
      <c r="R24" s="7"/>
      <c r="S24" s="7"/>
      <c r="T24" s="10"/>
    </row>
    <row r="25" spans="1:20" x14ac:dyDescent="0.25">
      <c r="C25" s="9"/>
      <c r="D25" s="146" t="s">
        <v>12</v>
      </c>
      <c r="E25" s="147"/>
      <c r="F25" s="2"/>
      <c r="G25" s="144">
        <v>14</v>
      </c>
      <c r="H25" s="145"/>
      <c r="I25" s="2"/>
      <c r="J25" s="115" t="s">
        <v>17</v>
      </c>
      <c r="K25" s="116"/>
      <c r="L25" s="2"/>
      <c r="M25" s="132" t="str">
        <f>IF(M34="","",IF(M34&lt;=18,"Under Weight",IF(M34&lt;=24,"Healthy Weight","Obese")))</f>
        <v>Healthy Weight</v>
      </c>
      <c r="N25" s="133"/>
      <c r="O25" s="10"/>
      <c r="Q25" s="122" t="s">
        <v>23</v>
      </c>
      <c r="R25" s="123"/>
      <c r="S25" s="123"/>
      <c r="T25" s="124"/>
    </row>
    <row r="26" spans="1:20" ht="15" customHeight="1" x14ac:dyDescent="0.25">
      <c r="C26" s="9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10"/>
      <c r="Q26" s="125"/>
      <c r="R26" s="126"/>
      <c r="S26" s="126"/>
      <c r="T26" s="127"/>
    </row>
    <row r="27" spans="1:20" ht="15" customHeight="1" x14ac:dyDescent="0.25">
      <c r="C27" s="9"/>
      <c r="D27" s="146" t="s">
        <v>13</v>
      </c>
      <c r="E27" s="147"/>
      <c r="F27" s="2"/>
      <c r="G27" s="144" t="s">
        <v>485</v>
      </c>
      <c r="H27" s="145"/>
      <c r="I27" s="2"/>
      <c r="J27" s="140" t="s">
        <v>473</v>
      </c>
      <c r="K27" s="141"/>
      <c r="L27" s="2"/>
      <c r="M27" s="134" t="s">
        <v>474</v>
      </c>
      <c r="N27" s="135"/>
      <c r="O27" s="58">
        <f>VLOOKUP(M27,LifeStyle!C14:E18,2,FALSE)</f>
        <v>1.2</v>
      </c>
      <c r="Q27" s="11"/>
      <c r="R27" s="7"/>
      <c r="S27" s="7"/>
      <c r="T27" s="10"/>
    </row>
    <row r="28" spans="1:20" ht="15" customHeight="1" x14ac:dyDescent="0.25">
      <c r="A28" s="62" t="s">
        <v>485</v>
      </c>
      <c r="B28" s="1" t="s">
        <v>511</v>
      </c>
      <c r="C28" s="9"/>
      <c r="D28" s="2"/>
      <c r="E28" s="2"/>
      <c r="F28" s="2"/>
      <c r="G28" s="2"/>
      <c r="H28" s="2"/>
      <c r="I28" s="2"/>
      <c r="J28" s="142"/>
      <c r="K28" s="143"/>
      <c r="L28" s="2"/>
      <c r="M28" s="136"/>
      <c r="N28" s="137"/>
      <c r="O28" s="10"/>
      <c r="Q28" s="11"/>
      <c r="R28" s="18" t="s">
        <v>24</v>
      </c>
      <c r="S28" s="61">
        <v>10</v>
      </c>
      <c r="T28" s="10"/>
    </row>
    <row r="29" spans="1:20" x14ac:dyDescent="0.25">
      <c r="A29" s="62" t="s">
        <v>486</v>
      </c>
      <c r="C29" s="9"/>
      <c r="D29" s="2"/>
      <c r="E29" s="2"/>
      <c r="F29" s="2"/>
      <c r="G29" s="2"/>
      <c r="H29" s="2"/>
      <c r="I29" s="2"/>
      <c r="J29" s="2"/>
      <c r="K29" s="2"/>
      <c r="L29" s="2"/>
      <c r="M29" s="136"/>
      <c r="N29" s="137"/>
      <c r="O29" s="10"/>
      <c r="Q29" s="11"/>
      <c r="R29" s="7"/>
      <c r="S29" s="7"/>
      <c r="T29" s="10"/>
    </row>
    <row r="30" spans="1:20" x14ac:dyDescent="0.25">
      <c r="C30" s="9"/>
      <c r="D30" s="146" t="s">
        <v>14</v>
      </c>
      <c r="E30" s="147"/>
      <c r="F30" s="2"/>
      <c r="G30" s="113">
        <v>64</v>
      </c>
      <c r="H30" s="148"/>
      <c r="I30" s="78" t="s">
        <v>509</v>
      </c>
      <c r="J30" s="2"/>
      <c r="K30" s="2"/>
      <c r="L30" s="2"/>
      <c r="M30" s="136"/>
      <c r="N30" s="137"/>
      <c r="O30" s="10"/>
      <c r="Q30" s="9"/>
      <c r="R30" s="18" t="s">
        <v>25</v>
      </c>
      <c r="S30" s="61">
        <v>0</v>
      </c>
      <c r="T30" s="58">
        <f>S28*14+S30</f>
        <v>140</v>
      </c>
    </row>
    <row r="31" spans="1:20" x14ac:dyDescent="0.25">
      <c r="C31" s="9"/>
      <c r="D31" s="2"/>
      <c r="E31" s="2"/>
      <c r="F31" s="2"/>
      <c r="G31" s="2"/>
      <c r="H31" s="2"/>
      <c r="I31" s="79"/>
      <c r="J31" s="2"/>
      <c r="K31" s="2"/>
      <c r="L31" s="2"/>
      <c r="M31" s="136"/>
      <c r="N31" s="137"/>
      <c r="O31" s="10"/>
      <c r="Q31" s="9"/>
      <c r="R31" s="7"/>
      <c r="S31" s="7"/>
      <c r="T31" s="10"/>
    </row>
    <row r="32" spans="1:20" x14ac:dyDescent="0.25">
      <c r="C32" s="9"/>
      <c r="D32" s="146" t="s">
        <v>15</v>
      </c>
      <c r="E32" s="147"/>
      <c r="F32" s="2"/>
      <c r="G32" s="113">
        <f>R22</f>
        <v>180.33999999999997</v>
      </c>
      <c r="H32" s="114"/>
      <c r="I32" s="80" t="s">
        <v>510</v>
      </c>
      <c r="J32" s="2"/>
      <c r="K32" s="2"/>
      <c r="L32" s="2"/>
      <c r="M32" s="138"/>
      <c r="N32" s="139"/>
      <c r="O32" s="10"/>
      <c r="Q32" s="11"/>
      <c r="R32" s="12"/>
      <c r="S32" s="12"/>
      <c r="T32" s="10"/>
    </row>
    <row r="33" spans="2:20" ht="15" customHeight="1" x14ac:dyDescent="0.25">
      <c r="C33" s="9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10"/>
      <c r="Q33" s="122" t="s">
        <v>26</v>
      </c>
      <c r="R33" s="128"/>
      <c r="S33" s="128"/>
      <c r="T33" s="129"/>
    </row>
    <row r="34" spans="2:20" ht="18.75" x14ac:dyDescent="0.25">
      <c r="C34" s="9"/>
      <c r="D34" s="183" t="s">
        <v>506</v>
      </c>
      <c r="E34" s="184"/>
      <c r="F34" s="2"/>
      <c r="G34" s="117">
        <f>IF(M23="","",M23*O27)</f>
        <v>2099.1599999999994</v>
      </c>
      <c r="H34" s="118"/>
      <c r="I34" s="2"/>
      <c r="J34" s="185" t="s">
        <v>508</v>
      </c>
      <c r="K34" s="186"/>
      <c r="L34" s="2"/>
      <c r="M34" s="117">
        <f>IF(G30="","",G30/(G32*G32)*10000)</f>
        <v>19.678674548779373</v>
      </c>
      <c r="N34" s="118"/>
      <c r="O34" s="10"/>
      <c r="Q34" s="28"/>
      <c r="R34" s="130">
        <f>CONVERT(T30,"lbm","g")/1000</f>
        <v>63.502931800000006</v>
      </c>
      <c r="S34" s="131"/>
      <c r="T34" s="25"/>
    </row>
    <row r="35" spans="2:20" x14ac:dyDescent="0.25">
      <c r="C35" s="9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10"/>
      <c r="Q35" s="26"/>
      <c r="R35" s="27"/>
      <c r="S35" s="27"/>
      <c r="T35" s="22"/>
    </row>
    <row r="36" spans="2:20" x14ac:dyDescent="0.25">
      <c r="C36" s="64"/>
      <c r="D36" s="146" t="s">
        <v>16</v>
      </c>
      <c r="E36" s="147"/>
      <c r="F36" s="2"/>
      <c r="G36" s="144">
        <v>21</v>
      </c>
      <c r="H36" s="145"/>
      <c r="I36" s="2"/>
      <c r="J36" s="115" t="s">
        <v>18</v>
      </c>
      <c r="K36" s="116"/>
      <c r="L36" s="2"/>
      <c r="M36" s="132"/>
      <c r="N36" s="133"/>
      <c r="O36" s="10"/>
      <c r="P36" s="63"/>
      <c r="Q36" s="7"/>
      <c r="R36" s="7"/>
      <c r="S36" s="7"/>
      <c r="T36" s="10"/>
    </row>
    <row r="37" spans="2:20" x14ac:dyDescent="0.25">
      <c r="B37" s="25"/>
      <c r="C37" s="9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5"/>
      <c r="P37" s="63"/>
      <c r="Q37" s="16"/>
      <c r="R37" s="17"/>
      <c r="S37" s="17"/>
      <c r="T37" s="15"/>
    </row>
    <row r="38" spans="2:20" x14ac:dyDescent="0.25">
      <c r="B38" s="8"/>
      <c r="C38" s="65"/>
    </row>
  </sheetData>
  <mergeCells count="41">
    <mergeCell ref="D23:E23"/>
    <mergeCell ref="G23:H23"/>
    <mergeCell ref="G25:H25"/>
    <mergeCell ref="G30:H30"/>
    <mergeCell ref="G32:H32"/>
    <mergeCell ref="D27:E27"/>
    <mergeCell ref="G27:H27"/>
    <mergeCell ref="D25:E25"/>
    <mergeCell ref="M36:N36"/>
    <mergeCell ref="G36:H36"/>
    <mergeCell ref="D36:E36"/>
    <mergeCell ref="D32:E32"/>
    <mergeCell ref="D30:E30"/>
    <mergeCell ref="J36:K36"/>
    <mergeCell ref="D34:E34"/>
    <mergeCell ref="G34:H34"/>
    <mergeCell ref="R34:S34"/>
    <mergeCell ref="J34:K34"/>
    <mergeCell ref="M34:N34"/>
    <mergeCell ref="Q12:T12"/>
    <mergeCell ref="Q13:T14"/>
    <mergeCell ref="Q21:T21"/>
    <mergeCell ref="Q25:T26"/>
    <mergeCell ref="Q33:T33"/>
    <mergeCell ref="R22:S22"/>
    <mergeCell ref="M23:N23"/>
    <mergeCell ref="M25:N25"/>
    <mergeCell ref="M27:N32"/>
    <mergeCell ref="J27:K28"/>
    <mergeCell ref="J25:K25"/>
    <mergeCell ref="J23:K23"/>
    <mergeCell ref="B2:L9"/>
    <mergeCell ref="C13:E13"/>
    <mergeCell ref="C12:E12"/>
    <mergeCell ref="C14:E14"/>
    <mergeCell ref="C15:E15"/>
    <mergeCell ref="C16:E16"/>
    <mergeCell ref="C17:E17"/>
    <mergeCell ref="C18:E18"/>
    <mergeCell ref="C19:E19"/>
    <mergeCell ref="C20:E20"/>
  </mergeCells>
  <dataValidations count="1">
    <dataValidation type="list" allowBlank="1" showInputMessage="1" showErrorMessage="1" sqref="G27">
      <formula1>$A$28:$A$29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LifeStyle!$C$14:$C$18</xm:f>
          </x14:formula1>
          <xm:sqref>M27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Q132"/>
  <sheetViews>
    <sheetView topLeftCell="A4" zoomScale="85" zoomScaleNormal="85" workbookViewId="0">
      <selection activeCell="I35" sqref="I35:I36"/>
    </sheetView>
  </sheetViews>
  <sheetFormatPr defaultRowHeight="15" x14ac:dyDescent="0.25"/>
  <cols>
    <col min="1" max="2" width="9.140625" style="2"/>
    <col min="3" max="3" width="12.28515625" style="2" customWidth="1"/>
    <col min="4" max="4" width="12.42578125" style="2" customWidth="1"/>
    <col min="5" max="5" width="17.140625" style="2" customWidth="1"/>
    <col min="6" max="6" width="9.140625" style="2" customWidth="1"/>
    <col min="7" max="8" width="9.140625" style="2"/>
    <col min="9" max="9" width="10.85546875" style="2" customWidth="1"/>
    <col min="10" max="10" width="9.140625" style="2"/>
    <col min="11" max="11" width="12.7109375" style="2" customWidth="1"/>
    <col min="12" max="12" width="12.5703125" style="2" customWidth="1"/>
    <col min="13" max="13" width="17.140625" style="2" customWidth="1"/>
    <col min="14" max="16" width="9.140625" style="2"/>
    <col min="17" max="17" width="10.85546875" style="2" customWidth="1"/>
    <col min="18" max="16384" width="9.140625" style="2"/>
  </cols>
  <sheetData>
    <row r="1" spans="2:17" s="1" customFormat="1" x14ac:dyDescent="0.25"/>
    <row r="2" spans="2:17" s="1" customFormat="1" x14ac:dyDescent="0.25">
      <c r="B2" s="161" t="s">
        <v>427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2:17" s="1" customFormat="1" x14ac:dyDescent="0.25"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</row>
    <row r="4" spans="2:17" s="1" customFormat="1" x14ac:dyDescent="0.25"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</row>
    <row r="5" spans="2:17" s="1" customFormat="1" x14ac:dyDescent="0.25"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</row>
    <row r="6" spans="2:17" s="1" customFormat="1" x14ac:dyDescent="0.25"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</row>
    <row r="7" spans="2:17" s="1" customFormat="1" x14ac:dyDescent="0.25"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</row>
    <row r="8" spans="2:17" s="1" customFormat="1" x14ac:dyDescent="0.25"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</row>
    <row r="9" spans="2:17" s="27" customFormat="1" x14ac:dyDescent="0.25"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</row>
    <row r="14" spans="2:17" ht="15" customHeight="1" x14ac:dyDescent="0.25">
      <c r="C14" s="146" t="s">
        <v>1</v>
      </c>
      <c r="D14" s="155"/>
      <c r="E14" s="155"/>
      <c r="F14" s="155"/>
      <c r="G14" s="155"/>
      <c r="H14" s="155"/>
      <c r="I14" s="147"/>
      <c r="K14" s="146" t="s">
        <v>2</v>
      </c>
      <c r="L14" s="155"/>
      <c r="M14" s="155"/>
      <c r="N14" s="155"/>
      <c r="O14" s="155"/>
      <c r="P14" s="155"/>
      <c r="Q14" s="147"/>
    </row>
    <row r="15" spans="2:17" ht="57" customHeight="1" x14ac:dyDescent="0.25">
      <c r="C15" s="156"/>
      <c r="D15" s="157"/>
      <c r="E15" s="81" t="s">
        <v>438</v>
      </c>
      <c r="F15" s="82" t="s">
        <v>440</v>
      </c>
      <c r="G15" s="81" t="s">
        <v>441</v>
      </c>
      <c r="H15" s="82" t="s">
        <v>439</v>
      </c>
      <c r="K15" s="156"/>
      <c r="L15" s="157"/>
      <c r="M15" s="81" t="s">
        <v>438</v>
      </c>
      <c r="N15" s="82" t="s">
        <v>440</v>
      </c>
      <c r="O15" s="81" t="s">
        <v>441</v>
      </c>
      <c r="P15" s="82" t="s">
        <v>439</v>
      </c>
    </row>
    <row r="16" spans="2:17" x14ac:dyDescent="0.25">
      <c r="C16" s="152" t="s">
        <v>428</v>
      </c>
      <c r="D16" s="18" t="s">
        <v>435</v>
      </c>
      <c r="E16" s="59" t="s">
        <v>489</v>
      </c>
      <c r="F16" s="59">
        <f>IF(E16="","",VLOOKUP(E16,'Food List'!$C$15:$D$26,2,FALSE))</f>
        <v>344</v>
      </c>
      <c r="G16" s="98">
        <v>250</v>
      </c>
      <c r="H16" s="99">
        <f>IF(E16="","",G16/100*F16)</f>
        <v>860</v>
      </c>
      <c r="K16" s="152" t="s">
        <v>428</v>
      </c>
      <c r="L16" s="18" t="s">
        <v>435</v>
      </c>
      <c r="M16" s="59" t="s">
        <v>489</v>
      </c>
      <c r="N16" s="59">
        <f>IF(M16="","",VLOOKUP(M16,'Food List'!$C$15:$D$26,2,FALSE))</f>
        <v>344</v>
      </c>
      <c r="O16" s="98">
        <v>250</v>
      </c>
      <c r="P16" s="99">
        <f>IF(M16="","",O16/100*N16)</f>
        <v>860</v>
      </c>
    </row>
    <row r="17" spans="3:16" ht="30" x14ac:dyDescent="0.25">
      <c r="C17" s="153"/>
      <c r="D17" s="37" t="s">
        <v>436</v>
      </c>
      <c r="E17" s="60" t="s">
        <v>490</v>
      </c>
      <c r="F17" s="59">
        <f>IF(E17="","",VLOOKUP(E17,'Food List'!$C$15:$D$26,2,FALSE))</f>
        <v>369</v>
      </c>
      <c r="G17" s="98">
        <v>350</v>
      </c>
      <c r="H17" s="99">
        <f t="shared" ref="H17:H36" si="0">IF(E17="","",G17/100*F17)</f>
        <v>1291.5</v>
      </c>
      <c r="K17" s="153"/>
      <c r="L17" s="37" t="s">
        <v>436</v>
      </c>
      <c r="M17" s="60" t="s">
        <v>490</v>
      </c>
      <c r="N17" s="59">
        <f>IF(M17="","",VLOOKUP(M17,'Food List'!$C$15:$D$26,2,FALSE))</f>
        <v>369</v>
      </c>
      <c r="O17" s="98">
        <v>350</v>
      </c>
      <c r="P17" s="99">
        <f t="shared" ref="P17:P36" si="1">IF(M17="","",O17/100*N17)</f>
        <v>1291.5</v>
      </c>
    </row>
    <row r="18" spans="3:16" ht="45" x14ac:dyDescent="0.25">
      <c r="C18" s="154"/>
      <c r="D18" s="18" t="s">
        <v>437</v>
      </c>
      <c r="E18" s="59" t="s">
        <v>491</v>
      </c>
      <c r="F18" s="59">
        <f>IF(E18="","",VLOOKUP(E18,'Food List'!$C$15:$D$26,2,FALSE))</f>
        <v>325</v>
      </c>
      <c r="G18" s="98">
        <v>550</v>
      </c>
      <c r="H18" s="99">
        <f t="shared" si="0"/>
        <v>1787.5</v>
      </c>
      <c r="K18" s="154"/>
      <c r="L18" s="18" t="s">
        <v>437</v>
      </c>
      <c r="M18" s="59" t="s">
        <v>490</v>
      </c>
      <c r="N18" s="59">
        <f>IF(M18="","",VLOOKUP(M18,'Food List'!$C$15:$D$26,2,FALSE))</f>
        <v>369</v>
      </c>
      <c r="O18" s="98">
        <v>550</v>
      </c>
      <c r="P18" s="99">
        <f t="shared" si="1"/>
        <v>2029.5</v>
      </c>
    </row>
    <row r="19" spans="3:16" ht="30" x14ac:dyDescent="0.25">
      <c r="C19" s="149" t="s">
        <v>429</v>
      </c>
      <c r="D19" s="37" t="s">
        <v>435</v>
      </c>
      <c r="E19" s="60" t="s">
        <v>496</v>
      </c>
      <c r="F19" s="59">
        <f>IF(E19="","",VLOOKUP(E19,'Food List'!$C$15:$D$26,2,FALSE))</f>
        <v>156</v>
      </c>
      <c r="G19" s="98">
        <v>250</v>
      </c>
      <c r="H19" s="99">
        <f t="shared" si="0"/>
        <v>390</v>
      </c>
      <c r="K19" s="149" t="s">
        <v>429</v>
      </c>
      <c r="L19" s="37" t="s">
        <v>435</v>
      </c>
      <c r="M19" s="60" t="s">
        <v>495</v>
      </c>
      <c r="N19" s="59">
        <f>IF(M19="","",VLOOKUP(M19,'Food List'!$C$15:$D$26,2,FALSE))</f>
        <v>252</v>
      </c>
      <c r="O19" s="98">
        <v>250</v>
      </c>
      <c r="P19" s="99">
        <f t="shared" si="1"/>
        <v>630</v>
      </c>
    </row>
    <row r="20" spans="3:16" ht="30" x14ac:dyDescent="0.25">
      <c r="C20" s="150"/>
      <c r="D20" s="18" t="s">
        <v>436</v>
      </c>
      <c r="E20" s="59" t="s">
        <v>495</v>
      </c>
      <c r="F20" s="59">
        <f>IF(E20="","",VLOOKUP(E20,'Food List'!$C$15:$D$26,2,FALSE))</f>
        <v>252</v>
      </c>
      <c r="G20" s="98">
        <v>350</v>
      </c>
      <c r="H20" s="99">
        <f t="shared" si="0"/>
        <v>882</v>
      </c>
      <c r="K20" s="150"/>
      <c r="L20" s="18" t="s">
        <v>436</v>
      </c>
      <c r="M20" s="59" t="s">
        <v>492</v>
      </c>
      <c r="N20" s="59">
        <f>IF(M20="","",VLOOKUP(M20,'Food List'!$C$15:$D$26,2,FALSE))</f>
        <v>125</v>
      </c>
      <c r="O20" s="98">
        <v>350</v>
      </c>
      <c r="P20" s="99">
        <f t="shared" si="1"/>
        <v>437.5</v>
      </c>
    </row>
    <row r="21" spans="3:16" ht="30" x14ac:dyDescent="0.25">
      <c r="C21" s="151"/>
      <c r="D21" s="37" t="s">
        <v>437</v>
      </c>
      <c r="E21" s="60" t="s">
        <v>492</v>
      </c>
      <c r="F21" s="59">
        <f>IF(E21="","",VLOOKUP(E21,'Food List'!$C$15:$D$26,2,FALSE))</f>
        <v>125</v>
      </c>
      <c r="G21" s="98">
        <v>550</v>
      </c>
      <c r="H21" s="99">
        <f t="shared" si="0"/>
        <v>687.5</v>
      </c>
      <c r="K21" s="151"/>
      <c r="L21" s="37" t="s">
        <v>437</v>
      </c>
      <c r="M21" s="60" t="s">
        <v>489</v>
      </c>
      <c r="N21" s="59">
        <f>IF(M21="","",VLOOKUP(M21,'Food List'!$C$15:$D$26,2,FALSE))</f>
        <v>344</v>
      </c>
      <c r="O21" s="98">
        <v>550</v>
      </c>
      <c r="P21" s="99">
        <f t="shared" si="1"/>
        <v>1892</v>
      </c>
    </row>
    <row r="22" spans="3:16" ht="30" x14ac:dyDescent="0.25">
      <c r="C22" s="152" t="s">
        <v>430</v>
      </c>
      <c r="D22" s="18" t="s">
        <v>435</v>
      </c>
      <c r="E22" s="59" t="s">
        <v>487</v>
      </c>
      <c r="F22" s="59">
        <f>IF(E22="","",VLOOKUP(E22,'Food List'!$C$15:$D$26,2,FALSE))</f>
        <v>171</v>
      </c>
      <c r="G22" s="98">
        <v>250</v>
      </c>
      <c r="H22" s="99">
        <f t="shared" si="0"/>
        <v>427.5</v>
      </c>
      <c r="K22" s="152" t="s">
        <v>430</v>
      </c>
      <c r="L22" s="18" t="s">
        <v>435</v>
      </c>
      <c r="M22" s="59" t="s">
        <v>488</v>
      </c>
      <c r="N22" s="59">
        <f>IF(M22="","",VLOOKUP(M22,'Food List'!$C$15:$D$26,2,FALSE))</f>
        <v>252</v>
      </c>
      <c r="O22" s="98">
        <v>250</v>
      </c>
      <c r="P22" s="99">
        <f t="shared" si="1"/>
        <v>630</v>
      </c>
    </row>
    <row r="23" spans="3:16" ht="30" x14ac:dyDescent="0.25">
      <c r="C23" s="153"/>
      <c r="D23" s="37" t="s">
        <v>436</v>
      </c>
      <c r="E23" s="60" t="s">
        <v>488</v>
      </c>
      <c r="F23" s="59">
        <f>IF(E23="","",VLOOKUP(E23,'Food List'!$C$15:$D$26,2,FALSE))</f>
        <v>252</v>
      </c>
      <c r="G23" s="98">
        <v>350</v>
      </c>
      <c r="H23" s="99">
        <f t="shared" si="0"/>
        <v>882</v>
      </c>
      <c r="K23" s="153"/>
      <c r="L23" s="37" t="s">
        <v>436</v>
      </c>
      <c r="M23" s="60" t="s">
        <v>494</v>
      </c>
      <c r="N23" s="59">
        <f>IF(M23="","",VLOOKUP(M23,'Food List'!$C$15:$D$26,2,FALSE))</f>
        <v>471</v>
      </c>
      <c r="O23" s="98">
        <v>350</v>
      </c>
      <c r="P23" s="99">
        <f t="shared" si="1"/>
        <v>1648.5</v>
      </c>
    </row>
    <row r="24" spans="3:16" ht="30" x14ac:dyDescent="0.25">
      <c r="C24" s="154"/>
      <c r="D24" s="18" t="s">
        <v>437</v>
      </c>
      <c r="E24" s="59" t="s">
        <v>493</v>
      </c>
      <c r="F24" s="59">
        <f>IF(E24="","",VLOOKUP(E24,'Food List'!$C$15:$D$26,2,FALSE))</f>
        <v>239</v>
      </c>
      <c r="G24" s="98">
        <v>550</v>
      </c>
      <c r="H24" s="99">
        <f t="shared" si="0"/>
        <v>1314.5</v>
      </c>
      <c r="K24" s="154"/>
      <c r="L24" s="18" t="s">
        <v>437</v>
      </c>
      <c r="M24" s="59" t="s">
        <v>496</v>
      </c>
      <c r="N24" s="59">
        <f>IF(M24="","",VLOOKUP(M24,'Food List'!$C$15:$D$26,2,FALSE))</f>
        <v>156</v>
      </c>
      <c r="O24" s="98">
        <v>550</v>
      </c>
      <c r="P24" s="99">
        <f t="shared" si="1"/>
        <v>858</v>
      </c>
    </row>
    <row r="25" spans="3:16" ht="30" x14ac:dyDescent="0.25">
      <c r="C25" s="149" t="s">
        <v>431</v>
      </c>
      <c r="D25" s="37" t="s">
        <v>435</v>
      </c>
      <c r="E25" s="60" t="s">
        <v>494</v>
      </c>
      <c r="F25" s="59">
        <f>IF(E25="","",VLOOKUP(E25,'Food List'!$C$15:$D$26,2,FALSE))</f>
        <v>471</v>
      </c>
      <c r="G25" s="98">
        <v>250</v>
      </c>
      <c r="H25" s="99">
        <f t="shared" si="0"/>
        <v>1177.5</v>
      </c>
      <c r="K25" s="149" t="s">
        <v>431</v>
      </c>
      <c r="L25" s="37" t="s">
        <v>435</v>
      </c>
      <c r="M25" s="60" t="s">
        <v>490</v>
      </c>
      <c r="N25" s="59">
        <f>IF(M25="","",VLOOKUP(M25,'Food List'!$C$15:$D$26,2,FALSE))</f>
        <v>369</v>
      </c>
      <c r="O25" s="98">
        <v>250</v>
      </c>
      <c r="P25" s="99">
        <f t="shared" si="1"/>
        <v>922.5</v>
      </c>
    </row>
    <row r="26" spans="3:16" ht="30" x14ac:dyDescent="0.25">
      <c r="C26" s="150"/>
      <c r="D26" s="18" t="s">
        <v>436</v>
      </c>
      <c r="E26" s="59" t="s">
        <v>497</v>
      </c>
      <c r="F26" s="59">
        <f>IF(E26="","",VLOOKUP(E26,'Food List'!$C$15:$D$26,2,FALSE))</f>
        <v>254</v>
      </c>
      <c r="G26" s="98">
        <v>350</v>
      </c>
      <c r="H26" s="99">
        <f t="shared" si="0"/>
        <v>889</v>
      </c>
      <c r="K26" s="150"/>
      <c r="L26" s="18" t="s">
        <v>436</v>
      </c>
      <c r="M26" s="59" t="s">
        <v>492</v>
      </c>
      <c r="N26" s="59">
        <f>IF(M26="","",VLOOKUP(M26,'Food List'!$C$15:$D$26,2,FALSE))</f>
        <v>125</v>
      </c>
      <c r="O26" s="98">
        <v>350</v>
      </c>
      <c r="P26" s="99">
        <f t="shared" si="1"/>
        <v>437.5</v>
      </c>
    </row>
    <row r="27" spans="3:16" ht="30" x14ac:dyDescent="0.25">
      <c r="C27" s="151"/>
      <c r="D27" s="37" t="s">
        <v>437</v>
      </c>
      <c r="E27" s="60" t="s">
        <v>498</v>
      </c>
      <c r="F27" s="59">
        <f>IF(E27="","",VLOOKUP(E27,'Food List'!$C$15:$D$26,2,FALSE))</f>
        <v>383</v>
      </c>
      <c r="G27" s="98">
        <v>550</v>
      </c>
      <c r="H27" s="99">
        <f t="shared" si="0"/>
        <v>2106.5</v>
      </c>
      <c r="K27" s="151"/>
      <c r="L27" s="37" t="s">
        <v>437</v>
      </c>
      <c r="M27" s="60" t="s">
        <v>487</v>
      </c>
      <c r="N27" s="59">
        <f>IF(M27="","",VLOOKUP(M27,'Food List'!$C$15:$D$26,2,FALSE))</f>
        <v>171</v>
      </c>
      <c r="O27" s="98">
        <v>550</v>
      </c>
      <c r="P27" s="99">
        <f t="shared" si="1"/>
        <v>940.5</v>
      </c>
    </row>
    <row r="28" spans="3:16" x14ac:dyDescent="0.25">
      <c r="C28" s="152" t="s">
        <v>432</v>
      </c>
      <c r="D28" s="18" t="s">
        <v>435</v>
      </c>
      <c r="E28" s="59" t="s">
        <v>495</v>
      </c>
      <c r="F28" s="59">
        <f>IF(E28="","",VLOOKUP(E28,'Food List'!$C$15:$D$26,2,FALSE))</f>
        <v>252</v>
      </c>
      <c r="G28" s="98">
        <v>250</v>
      </c>
      <c r="H28" s="99">
        <f t="shared" si="0"/>
        <v>630</v>
      </c>
      <c r="K28" s="152" t="s">
        <v>432</v>
      </c>
      <c r="L28" s="18" t="s">
        <v>435</v>
      </c>
      <c r="M28" s="59" t="s">
        <v>498</v>
      </c>
      <c r="N28" s="59">
        <f>IF(M28="","",VLOOKUP(M28,'Food List'!$C$15:$D$26,2,FALSE))</f>
        <v>383</v>
      </c>
      <c r="O28" s="98">
        <v>250</v>
      </c>
      <c r="P28" s="99">
        <f t="shared" si="1"/>
        <v>957.5</v>
      </c>
    </row>
    <row r="29" spans="3:16" ht="30" x14ac:dyDescent="0.25">
      <c r="C29" s="153"/>
      <c r="D29" s="37" t="s">
        <v>436</v>
      </c>
      <c r="E29" s="60" t="s">
        <v>497</v>
      </c>
      <c r="F29" s="59">
        <f>IF(E29="","",VLOOKUP(E29,'Food List'!$C$15:$D$26,2,FALSE))</f>
        <v>254</v>
      </c>
      <c r="G29" s="98">
        <v>350</v>
      </c>
      <c r="H29" s="99">
        <f t="shared" si="0"/>
        <v>889</v>
      </c>
      <c r="K29" s="153"/>
      <c r="L29" s="37" t="s">
        <v>436</v>
      </c>
      <c r="M29" s="60" t="s">
        <v>487</v>
      </c>
      <c r="N29" s="59">
        <f>IF(M29="","",VLOOKUP(M29,'Food List'!$C$15:$D$26,2,FALSE))</f>
        <v>171</v>
      </c>
      <c r="O29" s="98">
        <v>350</v>
      </c>
      <c r="P29" s="99">
        <f t="shared" si="1"/>
        <v>598.5</v>
      </c>
    </row>
    <row r="30" spans="3:16" ht="45" x14ac:dyDescent="0.25">
      <c r="C30" s="154"/>
      <c r="D30" s="18" t="s">
        <v>437</v>
      </c>
      <c r="E30" s="59" t="s">
        <v>489</v>
      </c>
      <c r="F30" s="59">
        <f>IF(E30="","",VLOOKUP(E30,'Food List'!$C$15:$D$26,2,FALSE))</f>
        <v>344</v>
      </c>
      <c r="G30" s="98">
        <v>550</v>
      </c>
      <c r="H30" s="99">
        <f t="shared" si="0"/>
        <v>1892</v>
      </c>
      <c r="K30" s="154"/>
      <c r="L30" s="18" t="s">
        <v>437</v>
      </c>
      <c r="M30" s="59" t="s">
        <v>491</v>
      </c>
      <c r="N30" s="59">
        <f>IF(M30="","",VLOOKUP(M30,'Food List'!$C$15:$D$26,2,FALSE))</f>
        <v>325</v>
      </c>
      <c r="O30" s="98">
        <v>550</v>
      </c>
      <c r="P30" s="99">
        <f t="shared" si="1"/>
        <v>1787.5</v>
      </c>
    </row>
    <row r="31" spans="3:16" ht="30" x14ac:dyDescent="0.25">
      <c r="C31" s="149" t="s">
        <v>433</v>
      </c>
      <c r="D31" s="37" t="s">
        <v>435</v>
      </c>
      <c r="E31" s="60" t="s">
        <v>493</v>
      </c>
      <c r="F31" s="59">
        <f>IF(E31="","",VLOOKUP(E31,'Food List'!$C$15:$D$26,2,FALSE))</f>
        <v>239</v>
      </c>
      <c r="G31" s="98">
        <v>250</v>
      </c>
      <c r="H31" s="99">
        <f t="shared" si="0"/>
        <v>597.5</v>
      </c>
      <c r="K31" s="149" t="s">
        <v>433</v>
      </c>
      <c r="L31" s="37" t="s">
        <v>435</v>
      </c>
      <c r="M31" s="60" t="s">
        <v>489</v>
      </c>
      <c r="N31" s="59">
        <f>IF(M31="","",VLOOKUP(M31,'Food List'!$C$15:$D$26,2,FALSE))</f>
        <v>344</v>
      </c>
      <c r="O31" s="98">
        <v>250</v>
      </c>
      <c r="P31" s="99">
        <f t="shared" si="1"/>
        <v>860</v>
      </c>
    </row>
    <row r="32" spans="3:16" ht="30" x14ac:dyDescent="0.25">
      <c r="C32" s="150"/>
      <c r="D32" s="18" t="s">
        <v>436</v>
      </c>
      <c r="E32" s="59" t="s">
        <v>487</v>
      </c>
      <c r="F32" s="59">
        <f>IF(E32="","",VLOOKUP(E32,'Food List'!$C$15:$D$26,2,FALSE))</f>
        <v>171</v>
      </c>
      <c r="G32" s="98">
        <v>350</v>
      </c>
      <c r="H32" s="99">
        <f t="shared" si="0"/>
        <v>598.5</v>
      </c>
      <c r="K32" s="150"/>
      <c r="L32" s="18" t="s">
        <v>436</v>
      </c>
      <c r="M32" s="59" t="s">
        <v>488</v>
      </c>
      <c r="N32" s="59">
        <f>IF(M32="","",VLOOKUP(M32,'Food List'!$C$15:$D$26,2,FALSE))</f>
        <v>252</v>
      </c>
      <c r="O32" s="98">
        <v>350</v>
      </c>
      <c r="P32" s="99">
        <f t="shared" si="1"/>
        <v>882</v>
      </c>
    </row>
    <row r="33" spans="3:17" ht="30" x14ac:dyDescent="0.25">
      <c r="C33" s="151"/>
      <c r="D33" s="37" t="s">
        <v>437</v>
      </c>
      <c r="E33" s="60" t="s">
        <v>487</v>
      </c>
      <c r="F33" s="59">
        <f>IF(E33="","",VLOOKUP(E33,'Food List'!$C$15:$D$26,2,FALSE))</f>
        <v>171</v>
      </c>
      <c r="G33" s="98">
        <v>550</v>
      </c>
      <c r="H33" s="99">
        <f t="shared" si="0"/>
        <v>940.5</v>
      </c>
      <c r="I33" s="159" t="s">
        <v>472</v>
      </c>
      <c r="K33" s="151"/>
      <c r="L33" s="37" t="s">
        <v>437</v>
      </c>
      <c r="M33" s="60" t="s">
        <v>490</v>
      </c>
      <c r="N33" s="59">
        <f>IF(M33="","",VLOOKUP(M33,'Food List'!$C$15:$D$26,2,FALSE))</f>
        <v>369</v>
      </c>
      <c r="O33" s="98">
        <v>550</v>
      </c>
      <c r="P33" s="99">
        <f t="shared" si="1"/>
        <v>2029.5</v>
      </c>
      <c r="Q33" s="159" t="s">
        <v>472</v>
      </c>
    </row>
    <row r="34" spans="3:17" ht="45" x14ac:dyDescent="0.25">
      <c r="C34" s="152" t="s">
        <v>434</v>
      </c>
      <c r="D34" s="18" t="s">
        <v>435</v>
      </c>
      <c r="E34" s="59" t="s">
        <v>491</v>
      </c>
      <c r="F34" s="59">
        <f>IF(E34="","",VLOOKUP(E34,'Food List'!$C$15:$D$26,2,FALSE))</f>
        <v>325</v>
      </c>
      <c r="G34" s="98">
        <v>250</v>
      </c>
      <c r="H34" s="99">
        <f t="shared" si="0"/>
        <v>812.5</v>
      </c>
      <c r="I34" s="160"/>
      <c r="K34" s="152" t="s">
        <v>434</v>
      </c>
      <c r="L34" s="18" t="s">
        <v>435</v>
      </c>
      <c r="M34" s="59" t="s">
        <v>489</v>
      </c>
      <c r="N34" s="59">
        <f>IF(M34="","",VLOOKUP(M34,'Food List'!$C$15:$D$26,2,FALSE))</f>
        <v>344</v>
      </c>
      <c r="O34" s="98">
        <v>250</v>
      </c>
      <c r="P34" s="99">
        <f t="shared" si="1"/>
        <v>860</v>
      </c>
      <c r="Q34" s="160"/>
    </row>
    <row r="35" spans="3:17" ht="30" x14ac:dyDescent="0.25">
      <c r="C35" s="153"/>
      <c r="D35" s="37" t="s">
        <v>436</v>
      </c>
      <c r="E35" s="60" t="s">
        <v>490</v>
      </c>
      <c r="F35" s="59">
        <f>IF(E35="","",VLOOKUP(E35,'Food List'!$C$15:$D$26,2,FALSE))</f>
        <v>369</v>
      </c>
      <c r="G35" s="98">
        <v>350</v>
      </c>
      <c r="H35" s="99">
        <f t="shared" si="0"/>
        <v>1291.5</v>
      </c>
      <c r="I35" s="158">
        <f>SUM(H16:H36)</f>
        <v>21744</v>
      </c>
      <c r="K35" s="153"/>
      <c r="L35" s="37" t="s">
        <v>436</v>
      </c>
      <c r="M35" s="60" t="s">
        <v>492</v>
      </c>
      <c r="N35" s="59">
        <f>IF(M35="","",VLOOKUP(M35,'Food List'!$C$15:$D$26,2,FALSE))</f>
        <v>125</v>
      </c>
      <c r="O35" s="98">
        <v>350</v>
      </c>
      <c r="P35" s="99">
        <f t="shared" si="1"/>
        <v>437.5</v>
      </c>
      <c r="Q35" s="158">
        <f>SUM(P16:P36)</f>
        <v>22387</v>
      </c>
    </row>
    <row r="36" spans="3:17" x14ac:dyDescent="0.25">
      <c r="C36" s="154"/>
      <c r="D36" s="18" t="s">
        <v>437</v>
      </c>
      <c r="E36" s="59" t="s">
        <v>497</v>
      </c>
      <c r="F36" s="59">
        <f>IF(E36="","",VLOOKUP(E36,'Food List'!$C$15:$D$26,2,FALSE))</f>
        <v>254</v>
      </c>
      <c r="G36" s="98">
        <v>550</v>
      </c>
      <c r="H36" s="99">
        <f t="shared" si="0"/>
        <v>1397</v>
      </c>
      <c r="I36" s="158"/>
      <c r="K36" s="154"/>
      <c r="L36" s="18" t="s">
        <v>437</v>
      </c>
      <c r="M36" s="59" t="s">
        <v>497</v>
      </c>
      <c r="N36" s="59">
        <f>IF(M36="","",VLOOKUP(M36,'Food List'!$C$15:$D$26,2,FALSE))</f>
        <v>254</v>
      </c>
      <c r="O36" s="98">
        <v>550</v>
      </c>
      <c r="P36" s="99">
        <f t="shared" si="1"/>
        <v>1397</v>
      </c>
      <c r="Q36" s="158"/>
    </row>
    <row r="38" spans="3:17" x14ac:dyDescent="0.25">
      <c r="C38" s="146" t="s">
        <v>3</v>
      </c>
      <c r="D38" s="155"/>
      <c r="E38" s="155"/>
      <c r="F38" s="155"/>
      <c r="G38" s="155"/>
      <c r="H38" s="155"/>
      <c r="I38" s="147"/>
      <c r="K38" s="146" t="s">
        <v>4</v>
      </c>
      <c r="L38" s="155"/>
      <c r="M38" s="155"/>
      <c r="N38" s="155"/>
      <c r="O38" s="155"/>
      <c r="P38" s="155"/>
      <c r="Q38" s="147"/>
    </row>
    <row r="39" spans="3:17" ht="57" customHeight="1" x14ac:dyDescent="0.25">
      <c r="C39" s="156"/>
      <c r="D39" s="157"/>
      <c r="E39" s="81" t="s">
        <v>438</v>
      </c>
      <c r="F39" s="82" t="s">
        <v>440</v>
      </c>
      <c r="G39" s="81" t="s">
        <v>441</v>
      </c>
      <c r="H39" s="82" t="s">
        <v>439</v>
      </c>
      <c r="K39" s="156"/>
      <c r="L39" s="157"/>
      <c r="M39" s="81" t="s">
        <v>438</v>
      </c>
      <c r="N39" s="82" t="s">
        <v>440</v>
      </c>
      <c r="O39" s="81" t="s">
        <v>441</v>
      </c>
      <c r="P39" s="82" t="s">
        <v>439</v>
      </c>
    </row>
    <row r="40" spans="3:17" ht="45" x14ac:dyDescent="0.25">
      <c r="C40" s="152" t="s">
        <v>428</v>
      </c>
      <c r="D40" s="18" t="s">
        <v>435</v>
      </c>
      <c r="E40" s="59" t="s">
        <v>491</v>
      </c>
      <c r="F40" s="59">
        <f>IF(E40="","",VLOOKUP(E40,'Food List'!$C$15:$D$26,2,FALSE))</f>
        <v>325</v>
      </c>
      <c r="G40" s="98">
        <v>250</v>
      </c>
      <c r="H40" s="99">
        <f>IF(E40="","",G40/100*F40)</f>
        <v>812.5</v>
      </c>
      <c r="K40" s="152" t="s">
        <v>428</v>
      </c>
      <c r="L40" s="18" t="s">
        <v>435</v>
      </c>
      <c r="M40" s="59" t="s">
        <v>491</v>
      </c>
      <c r="N40" s="59">
        <f>IF(M40="","",VLOOKUP(M40,'Food List'!$C$15:$D$26,2,FALSE))</f>
        <v>325</v>
      </c>
      <c r="O40" s="98">
        <v>250</v>
      </c>
      <c r="P40" s="99">
        <f>IF(M40="","",O40/100*N40)</f>
        <v>812.5</v>
      </c>
    </row>
    <row r="41" spans="3:17" ht="30" x14ac:dyDescent="0.25">
      <c r="C41" s="153"/>
      <c r="D41" s="37" t="s">
        <v>436</v>
      </c>
      <c r="E41" s="60" t="s">
        <v>488</v>
      </c>
      <c r="F41" s="59">
        <f>IF(E41="","",VLOOKUP(E41,'Food List'!$C$15:$D$26,2,FALSE))</f>
        <v>252</v>
      </c>
      <c r="G41" s="98">
        <v>350</v>
      </c>
      <c r="H41" s="99">
        <f t="shared" ref="H41:H60" si="2">IF(E41="","",G41/100*F41)</f>
        <v>882</v>
      </c>
      <c r="K41" s="153"/>
      <c r="L41" s="37" t="s">
        <v>436</v>
      </c>
      <c r="M41" s="60" t="s">
        <v>493</v>
      </c>
      <c r="N41" s="59">
        <f>IF(M41="","",VLOOKUP(M41,'Food List'!$C$15:$D$26,2,FALSE))</f>
        <v>239</v>
      </c>
      <c r="O41" s="98">
        <v>350</v>
      </c>
      <c r="P41" s="99">
        <f t="shared" ref="P41:P60" si="3">IF(M41="","",O41/100*N41)</f>
        <v>836.5</v>
      </c>
    </row>
    <row r="42" spans="3:17" ht="30" x14ac:dyDescent="0.25">
      <c r="C42" s="154"/>
      <c r="D42" s="18" t="s">
        <v>437</v>
      </c>
      <c r="E42" s="59" t="s">
        <v>492</v>
      </c>
      <c r="F42" s="59">
        <f>IF(E42="","",VLOOKUP(E42,'Food List'!$C$15:$D$26,2,FALSE))</f>
        <v>125</v>
      </c>
      <c r="G42" s="98">
        <v>550</v>
      </c>
      <c r="H42" s="99">
        <f t="shared" si="2"/>
        <v>687.5</v>
      </c>
      <c r="K42" s="154"/>
      <c r="L42" s="18" t="s">
        <v>437</v>
      </c>
      <c r="M42" s="59" t="s">
        <v>492</v>
      </c>
      <c r="N42" s="59">
        <f>IF(M42="","",VLOOKUP(M42,'Food List'!$C$15:$D$26,2,FALSE))</f>
        <v>125</v>
      </c>
      <c r="O42" s="98">
        <v>550</v>
      </c>
      <c r="P42" s="99">
        <f t="shared" si="3"/>
        <v>687.5</v>
      </c>
    </row>
    <row r="43" spans="3:17" x14ac:dyDescent="0.25">
      <c r="C43" s="149" t="s">
        <v>429</v>
      </c>
      <c r="D43" s="37" t="s">
        <v>435</v>
      </c>
      <c r="E43" s="60" t="s">
        <v>488</v>
      </c>
      <c r="F43" s="59">
        <f>IF(E43="","",VLOOKUP(E43,'Food List'!$C$15:$D$26,2,FALSE))</f>
        <v>252</v>
      </c>
      <c r="G43" s="98">
        <v>250</v>
      </c>
      <c r="H43" s="99">
        <f t="shared" si="2"/>
        <v>630</v>
      </c>
      <c r="K43" s="149" t="s">
        <v>429</v>
      </c>
      <c r="L43" s="37" t="s">
        <v>435</v>
      </c>
      <c r="M43" s="60" t="s">
        <v>498</v>
      </c>
      <c r="N43" s="59">
        <f>IF(M43="","",VLOOKUP(M43,'Food List'!$C$15:$D$26,2,FALSE))</f>
        <v>383</v>
      </c>
      <c r="O43" s="98">
        <v>250</v>
      </c>
      <c r="P43" s="99">
        <f t="shared" si="3"/>
        <v>957.5</v>
      </c>
    </row>
    <row r="44" spans="3:17" ht="30" x14ac:dyDescent="0.25">
      <c r="C44" s="150"/>
      <c r="D44" s="18" t="s">
        <v>436</v>
      </c>
      <c r="E44" s="59" t="s">
        <v>487</v>
      </c>
      <c r="F44" s="59">
        <f>IF(E44="","",VLOOKUP(E44,'Food List'!$C$15:$D$26,2,FALSE))</f>
        <v>171</v>
      </c>
      <c r="G44" s="98">
        <v>350</v>
      </c>
      <c r="H44" s="99">
        <f t="shared" si="2"/>
        <v>598.5</v>
      </c>
      <c r="K44" s="150"/>
      <c r="L44" s="18" t="s">
        <v>436</v>
      </c>
      <c r="M44" s="59" t="s">
        <v>489</v>
      </c>
      <c r="N44" s="59">
        <f>IF(M44="","",VLOOKUP(M44,'Food List'!$C$15:$D$26,2,FALSE))</f>
        <v>344</v>
      </c>
      <c r="O44" s="98">
        <v>350</v>
      </c>
      <c r="P44" s="99">
        <f t="shared" si="3"/>
        <v>1204</v>
      </c>
    </row>
    <row r="45" spans="3:17" ht="30" x14ac:dyDescent="0.25">
      <c r="C45" s="151"/>
      <c r="D45" s="37" t="s">
        <v>437</v>
      </c>
      <c r="E45" s="60" t="s">
        <v>487</v>
      </c>
      <c r="F45" s="59">
        <f>IF(E45="","",VLOOKUP(E45,'Food List'!$C$15:$D$26,2,FALSE))</f>
        <v>171</v>
      </c>
      <c r="G45" s="98">
        <v>550</v>
      </c>
      <c r="H45" s="99">
        <f t="shared" si="2"/>
        <v>940.5</v>
      </c>
      <c r="K45" s="151"/>
      <c r="L45" s="37" t="s">
        <v>437</v>
      </c>
      <c r="M45" s="60" t="s">
        <v>497</v>
      </c>
      <c r="N45" s="59">
        <f>IF(M45="","",VLOOKUP(M45,'Food List'!$C$15:$D$26,2,FALSE))</f>
        <v>254</v>
      </c>
      <c r="O45" s="98">
        <v>550</v>
      </c>
      <c r="P45" s="99">
        <f t="shared" si="3"/>
        <v>1397</v>
      </c>
    </row>
    <row r="46" spans="3:17" ht="30" x14ac:dyDescent="0.25">
      <c r="C46" s="152" t="s">
        <v>430</v>
      </c>
      <c r="D46" s="18" t="s">
        <v>435</v>
      </c>
      <c r="E46" s="59" t="s">
        <v>498</v>
      </c>
      <c r="F46" s="59">
        <f>IF(E46="","",VLOOKUP(E46,'Food List'!$C$15:$D$26,2,FALSE))</f>
        <v>383</v>
      </c>
      <c r="G46" s="98">
        <v>250</v>
      </c>
      <c r="H46" s="99">
        <f t="shared" si="2"/>
        <v>957.5</v>
      </c>
      <c r="K46" s="152" t="s">
        <v>430</v>
      </c>
      <c r="L46" s="18" t="s">
        <v>435</v>
      </c>
      <c r="M46" s="59" t="s">
        <v>494</v>
      </c>
      <c r="N46" s="59">
        <f>IF(M46="","",VLOOKUP(M46,'Food List'!$C$15:$D$26,2,FALSE))</f>
        <v>471</v>
      </c>
      <c r="O46" s="98">
        <v>250</v>
      </c>
      <c r="P46" s="99">
        <f t="shared" si="3"/>
        <v>1177.5</v>
      </c>
    </row>
    <row r="47" spans="3:17" ht="45" x14ac:dyDescent="0.25">
      <c r="C47" s="153"/>
      <c r="D47" s="37" t="s">
        <v>436</v>
      </c>
      <c r="E47" s="60" t="s">
        <v>491</v>
      </c>
      <c r="F47" s="59">
        <f>IF(E47="","",VLOOKUP(E47,'Food List'!$C$15:$D$26,2,FALSE))</f>
        <v>325</v>
      </c>
      <c r="G47" s="98">
        <v>350</v>
      </c>
      <c r="H47" s="99">
        <f t="shared" si="2"/>
        <v>1137.5</v>
      </c>
      <c r="K47" s="153"/>
      <c r="L47" s="37" t="s">
        <v>436</v>
      </c>
      <c r="M47" s="60" t="s">
        <v>489</v>
      </c>
      <c r="N47" s="59">
        <f>IF(M47="","",VLOOKUP(M47,'Food List'!$C$15:$D$26,2,FALSE))</f>
        <v>344</v>
      </c>
      <c r="O47" s="98">
        <v>350</v>
      </c>
      <c r="P47" s="99">
        <f t="shared" si="3"/>
        <v>1204</v>
      </c>
    </row>
    <row r="48" spans="3:17" ht="30" x14ac:dyDescent="0.25">
      <c r="C48" s="154"/>
      <c r="D48" s="18" t="s">
        <v>437</v>
      </c>
      <c r="E48" s="59" t="s">
        <v>489</v>
      </c>
      <c r="F48" s="59">
        <f>IF(E48="","",VLOOKUP(E48,'Food List'!$C$15:$D$26,2,FALSE))</f>
        <v>344</v>
      </c>
      <c r="G48" s="98">
        <v>550</v>
      </c>
      <c r="H48" s="99">
        <f t="shared" si="2"/>
        <v>1892</v>
      </c>
      <c r="K48" s="154"/>
      <c r="L48" s="18" t="s">
        <v>437</v>
      </c>
      <c r="M48" s="59" t="s">
        <v>492</v>
      </c>
      <c r="N48" s="59">
        <f>IF(M48="","",VLOOKUP(M48,'Food List'!$C$15:$D$26,2,FALSE))</f>
        <v>125</v>
      </c>
      <c r="O48" s="98">
        <v>550</v>
      </c>
      <c r="P48" s="99">
        <f t="shared" si="3"/>
        <v>687.5</v>
      </c>
    </row>
    <row r="49" spans="3:17" ht="30" x14ac:dyDescent="0.25">
      <c r="C49" s="149" t="s">
        <v>431</v>
      </c>
      <c r="D49" s="37" t="s">
        <v>435</v>
      </c>
      <c r="E49" s="60" t="s">
        <v>494</v>
      </c>
      <c r="F49" s="59">
        <f>IF(E49="","",VLOOKUP(E49,'Food List'!$C$15:$D$26,2,FALSE))</f>
        <v>471</v>
      </c>
      <c r="G49" s="98">
        <v>250</v>
      </c>
      <c r="H49" s="99">
        <f t="shared" si="2"/>
        <v>1177.5</v>
      </c>
      <c r="K49" s="149" t="s">
        <v>431</v>
      </c>
      <c r="L49" s="37" t="s">
        <v>435</v>
      </c>
      <c r="M49" s="60" t="s">
        <v>489</v>
      </c>
      <c r="N49" s="59">
        <f>IF(M49="","",VLOOKUP(M49,'Food List'!$C$15:$D$26,2,FALSE))</f>
        <v>344</v>
      </c>
      <c r="O49" s="98">
        <v>250</v>
      </c>
      <c r="P49" s="99">
        <f t="shared" si="3"/>
        <v>860</v>
      </c>
    </row>
    <row r="50" spans="3:17" ht="30" x14ac:dyDescent="0.25">
      <c r="C50" s="150"/>
      <c r="D50" s="18" t="s">
        <v>436</v>
      </c>
      <c r="E50" s="59" t="s">
        <v>490</v>
      </c>
      <c r="F50" s="59">
        <f>IF(E50="","",VLOOKUP(E50,'Food List'!$C$15:$D$26,2,FALSE))</f>
        <v>369</v>
      </c>
      <c r="G50" s="98">
        <v>350</v>
      </c>
      <c r="H50" s="99">
        <f t="shared" si="2"/>
        <v>1291.5</v>
      </c>
      <c r="K50" s="150"/>
      <c r="L50" s="18" t="s">
        <v>436</v>
      </c>
      <c r="M50" s="59" t="s">
        <v>495</v>
      </c>
      <c r="N50" s="59">
        <f>IF(M50="","",VLOOKUP(M50,'Food List'!$C$15:$D$26,2,FALSE))</f>
        <v>252</v>
      </c>
      <c r="O50" s="98">
        <v>350</v>
      </c>
      <c r="P50" s="99">
        <f t="shared" si="3"/>
        <v>882</v>
      </c>
    </row>
    <row r="51" spans="3:17" x14ac:dyDescent="0.25">
      <c r="C51" s="151"/>
      <c r="D51" s="37" t="s">
        <v>437</v>
      </c>
      <c r="E51" s="60" t="s">
        <v>489</v>
      </c>
      <c r="F51" s="59">
        <f>IF(E51="","",VLOOKUP(E51,'Food List'!$C$15:$D$26,2,FALSE))</f>
        <v>344</v>
      </c>
      <c r="G51" s="98">
        <v>550</v>
      </c>
      <c r="H51" s="99">
        <f t="shared" si="2"/>
        <v>1892</v>
      </c>
      <c r="K51" s="151"/>
      <c r="L51" s="37" t="s">
        <v>437</v>
      </c>
      <c r="M51" s="60" t="s">
        <v>498</v>
      </c>
      <c r="N51" s="59">
        <f>IF(M51="","",VLOOKUP(M51,'Food List'!$C$15:$D$26,2,FALSE))</f>
        <v>383</v>
      </c>
      <c r="O51" s="98">
        <v>550</v>
      </c>
      <c r="P51" s="99">
        <f t="shared" si="3"/>
        <v>2106.5</v>
      </c>
    </row>
    <row r="52" spans="3:17" ht="30" x14ac:dyDescent="0.25">
      <c r="C52" s="152" t="s">
        <v>432</v>
      </c>
      <c r="D52" s="18" t="s">
        <v>435</v>
      </c>
      <c r="E52" s="59" t="s">
        <v>487</v>
      </c>
      <c r="F52" s="59">
        <f>IF(E52="","",VLOOKUP(E52,'Food List'!$C$15:$D$26,2,FALSE))</f>
        <v>171</v>
      </c>
      <c r="G52" s="98">
        <v>250</v>
      </c>
      <c r="H52" s="99">
        <f t="shared" si="2"/>
        <v>427.5</v>
      </c>
      <c r="K52" s="152" t="s">
        <v>432</v>
      </c>
      <c r="L52" s="18" t="s">
        <v>435</v>
      </c>
      <c r="M52" s="59" t="s">
        <v>495</v>
      </c>
      <c r="N52" s="59">
        <f>IF(M52="","",VLOOKUP(M52,'Food List'!$C$15:$D$26,2,FALSE))</f>
        <v>252</v>
      </c>
      <c r="O52" s="98">
        <v>250</v>
      </c>
      <c r="P52" s="99">
        <f t="shared" si="3"/>
        <v>630</v>
      </c>
    </row>
    <row r="53" spans="3:17" ht="30" x14ac:dyDescent="0.25">
      <c r="C53" s="153"/>
      <c r="D53" s="37" t="s">
        <v>436</v>
      </c>
      <c r="E53" s="60" t="s">
        <v>495</v>
      </c>
      <c r="F53" s="59">
        <f>IF(E53="","",VLOOKUP(E53,'Food List'!$C$15:$D$26,2,FALSE))</f>
        <v>252</v>
      </c>
      <c r="G53" s="98">
        <v>350</v>
      </c>
      <c r="H53" s="99">
        <f t="shared" si="2"/>
        <v>882</v>
      </c>
      <c r="K53" s="153"/>
      <c r="L53" s="37" t="s">
        <v>436</v>
      </c>
      <c r="M53" s="60" t="s">
        <v>487</v>
      </c>
      <c r="N53" s="59">
        <f>IF(M53="","",VLOOKUP(M53,'Food List'!$C$15:$D$26,2,FALSE))</f>
        <v>171</v>
      </c>
      <c r="O53" s="98">
        <v>350</v>
      </c>
      <c r="P53" s="99">
        <f t="shared" si="3"/>
        <v>598.5</v>
      </c>
    </row>
    <row r="54" spans="3:17" ht="30" x14ac:dyDescent="0.25">
      <c r="C54" s="154"/>
      <c r="D54" s="18" t="s">
        <v>437</v>
      </c>
      <c r="E54" s="59" t="s">
        <v>487</v>
      </c>
      <c r="F54" s="59">
        <f>IF(E54="","",VLOOKUP(E54,'Food List'!$C$15:$D$26,2,FALSE))</f>
        <v>171</v>
      </c>
      <c r="G54" s="98">
        <v>550</v>
      </c>
      <c r="H54" s="99">
        <f t="shared" si="2"/>
        <v>940.5</v>
      </c>
      <c r="K54" s="154"/>
      <c r="L54" s="18" t="s">
        <v>437</v>
      </c>
      <c r="M54" s="59" t="s">
        <v>488</v>
      </c>
      <c r="N54" s="59">
        <f>IF(M54="","",VLOOKUP(M54,'Food List'!$C$15:$D$26,2,FALSE))</f>
        <v>252</v>
      </c>
      <c r="O54" s="98">
        <v>550</v>
      </c>
      <c r="P54" s="99">
        <f t="shared" si="3"/>
        <v>1386</v>
      </c>
    </row>
    <row r="55" spans="3:17" x14ac:dyDescent="0.25">
      <c r="C55" s="149" t="s">
        <v>433</v>
      </c>
      <c r="D55" s="37" t="s">
        <v>435</v>
      </c>
      <c r="E55" s="60" t="s">
        <v>497</v>
      </c>
      <c r="F55" s="59">
        <f>IF(E55="","",VLOOKUP(E55,'Food List'!$C$15:$D$26,2,FALSE))</f>
        <v>254</v>
      </c>
      <c r="G55" s="98">
        <v>250</v>
      </c>
      <c r="H55" s="99">
        <f t="shared" si="2"/>
        <v>635</v>
      </c>
      <c r="K55" s="149" t="s">
        <v>433</v>
      </c>
      <c r="L55" s="37" t="s">
        <v>435</v>
      </c>
      <c r="M55" s="60" t="s">
        <v>497</v>
      </c>
      <c r="N55" s="59">
        <f>IF(M55="","",VLOOKUP(M55,'Food List'!$C$15:$D$26,2,FALSE))</f>
        <v>254</v>
      </c>
      <c r="O55" s="98">
        <v>250</v>
      </c>
      <c r="P55" s="99">
        <f t="shared" si="3"/>
        <v>635</v>
      </c>
    </row>
    <row r="56" spans="3:17" ht="30" x14ac:dyDescent="0.25">
      <c r="C56" s="150"/>
      <c r="D56" s="18" t="s">
        <v>436</v>
      </c>
      <c r="E56" s="59" t="s">
        <v>498</v>
      </c>
      <c r="F56" s="59">
        <f>IF(E56="","",VLOOKUP(E56,'Food List'!$C$15:$D$26,2,FALSE))</f>
        <v>383</v>
      </c>
      <c r="G56" s="98">
        <v>350</v>
      </c>
      <c r="H56" s="99">
        <f t="shared" si="2"/>
        <v>1340.5</v>
      </c>
      <c r="K56" s="150"/>
      <c r="L56" s="18" t="s">
        <v>436</v>
      </c>
      <c r="M56" s="59" t="s">
        <v>493</v>
      </c>
      <c r="N56" s="59">
        <f>IF(M56="","",VLOOKUP(M56,'Food List'!$C$15:$D$26,2,FALSE))</f>
        <v>239</v>
      </c>
      <c r="O56" s="98">
        <v>350</v>
      </c>
      <c r="P56" s="99">
        <f t="shared" si="3"/>
        <v>836.5</v>
      </c>
    </row>
    <row r="57" spans="3:17" ht="30" x14ac:dyDescent="0.25">
      <c r="C57" s="151"/>
      <c r="D57" s="37" t="s">
        <v>437</v>
      </c>
      <c r="E57" s="60" t="s">
        <v>493</v>
      </c>
      <c r="F57" s="59">
        <f>IF(E57="","",VLOOKUP(E57,'Food List'!$C$15:$D$26,2,FALSE))</f>
        <v>239</v>
      </c>
      <c r="G57" s="98">
        <v>550</v>
      </c>
      <c r="H57" s="99">
        <f t="shared" si="2"/>
        <v>1314.5</v>
      </c>
      <c r="I57" s="159" t="s">
        <v>472</v>
      </c>
      <c r="K57" s="151"/>
      <c r="L57" s="37" t="s">
        <v>437</v>
      </c>
      <c r="M57" s="60" t="s">
        <v>487</v>
      </c>
      <c r="N57" s="59">
        <f>IF(M57="","",VLOOKUP(M57,'Food List'!$C$15:$D$26,2,FALSE))</f>
        <v>171</v>
      </c>
      <c r="O57" s="98">
        <v>550</v>
      </c>
      <c r="P57" s="99">
        <f t="shared" si="3"/>
        <v>940.5</v>
      </c>
      <c r="Q57" s="159" t="s">
        <v>472</v>
      </c>
    </row>
    <row r="58" spans="3:17" ht="30" x14ac:dyDescent="0.25">
      <c r="C58" s="152" t="s">
        <v>434</v>
      </c>
      <c r="D58" s="18" t="s">
        <v>435</v>
      </c>
      <c r="E58" s="59" t="s">
        <v>490</v>
      </c>
      <c r="F58" s="59">
        <f>IF(E58="","",VLOOKUP(E58,'Food List'!$C$15:$D$26,2,FALSE))</f>
        <v>369</v>
      </c>
      <c r="G58" s="98">
        <v>250</v>
      </c>
      <c r="H58" s="99">
        <f t="shared" si="2"/>
        <v>922.5</v>
      </c>
      <c r="I58" s="160"/>
      <c r="K58" s="152" t="s">
        <v>434</v>
      </c>
      <c r="L58" s="18" t="s">
        <v>435</v>
      </c>
      <c r="M58" s="59" t="s">
        <v>498</v>
      </c>
      <c r="N58" s="59">
        <f>IF(M58="","",VLOOKUP(M58,'Food List'!$C$15:$D$26,2,FALSE))</f>
        <v>383</v>
      </c>
      <c r="O58" s="98">
        <v>250</v>
      </c>
      <c r="P58" s="99">
        <f t="shared" si="3"/>
        <v>957.5</v>
      </c>
      <c r="Q58" s="160"/>
    </row>
    <row r="59" spans="3:17" ht="30" x14ac:dyDescent="0.25">
      <c r="C59" s="153"/>
      <c r="D59" s="37" t="s">
        <v>436</v>
      </c>
      <c r="E59" s="60" t="s">
        <v>497</v>
      </c>
      <c r="F59" s="59">
        <f>IF(E59="","",VLOOKUP(E59,'Food List'!$C$15:$D$26,2,FALSE))</f>
        <v>254</v>
      </c>
      <c r="G59" s="98">
        <v>350</v>
      </c>
      <c r="H59" s="99">
        <f t="shared" si="2"/>
        <v>889</v>
      </c>
      <c r="I59" s="158">
        <f>SUM(H40:H60)</f>
        <v>22142.5</v>
      </c>
      <c r="K59" s="153"/>
      <c r="L59" s="37" t="s">
        <v>436</v>
      </c>
      <c r="M59" s="60" t="s">
        <v>492</v>
      </c>
      <c r="N59" s="59">
        <f>IF(M59="","",VLOOKUP(M59,'Food List'!$C$15:$D$26,2,FALSE))</f>
        <v>125</v>
      </c>
      <c r="O59" s="98">
        <v>350</v>
      </c>
      <c r="P59" s="99">
        <f t="shared" si="3"/>
        <v>437.5</v>
      </c>
      <c r="Q59" s="158">
        <f>SUM(P40:P60)</f>
        <v>20092</v>
      </c>
    </row>
    <row r="60" spans="3:17" ht="30" x14ac:dyDescent="0.25">
      <c r="C60" s="154"/>
      <c r="D60" s="18" t="s">
        <v>437</v>
      </c>
      <c r="E60" s="59" t="s">
        <v>489</v>
      </c>
      <c r="F60" s="59">
        <f>IF(E60="","",VLOOKUP(E60,'Food List'!$C$15:$D$26,2,FALSE))</f>
        <v>344</v>
      </c>
      <c r="G60" s="98">
        <v>550</v>
      </c>
      <c r="H60" s="99">
        <f t="shared" si="2"/>
        <v>1892</v>
      </c>
      <c r="I60" s="158"/>
      <c r="K60" s="154"/>
      <c r="L60" s="18" t="s">
        <v>437</v>
      </c>
      <c r="M60" s="59" t="s">
        <v>496</v>
      </c>
      <c r="N60" s="59">
        <f>IF(M60="","",VLOOKUP(M60,'Food List'!$C$15:$D$26,2,FALSE))</f>
        <v>156</v>
      </c>
      <c r="O60" s="98">
        <v>550</v>
      </c>
      <c r="P60" s="99">
        <f t="shared" si="3"/>
        <v>858</v>
      </c>
      <c r="Q60" s="158"/>
    </row>
    <row r="62" spans="3:17" x14ac:dyDescent="0.25">
      <c r="C62" s="146" t="s">
        <v>5</v>
      </c>
      <c r="D62" s="155"/>
      <c r="E62" s="155"/>
      <c r="F62" s="155"/>
      <c r="G62" s="155"/>
      <c r="H62" s="155"/>
      <c r="I62" s="147"/>
      <c r="K62" s="146" t="s">
        <v>6</v>
      </c>
      <c r="L62" s="155"/>
      <c r="M62" s="155"/>
      <c r="N62" s="155"/>
      <c r="O62" s="155"/>
      <c r="P62" s="155"/>
      <c r="Q62" s="147"/>
    </row>
    <row r="63" spans="3:17" ht="57" customHeight="1" x14ac:dyDescent="0.25">
      <c r="C63" s="156"/>
      <c r="D63" s="157"/>
      <c r="E63" s="81" t="s">
        <v>438</v>
      </c>
      <c r="F63" s="82" t="s">
        <v>440</v>
      </c>
      <c r="G63" s="81" t="s">
        <v>441</v>
      </c>
      <c r="H63" s="82" t="s">
        <v>439</v>
      </c>
      <c r="K63" s="156"/>
      <c r="L63" s="157"/>
      <c r="M63" s="81" t="s">
        <v>438</v>
      </c>
      <c r="N63" s="82" t="s">
        <v>440</v>
      </c>
      <c r="O63" s="81" t="s">
        <v>441</v>
      </c>
      <c r="P63" s="82" t="s">
        <v>439</v>
      </c>
    </row>
    <row r="64" spans="3:17" ht="45" x14ac:dyDescent="0.25">
      <c r="C64" s="152" t="s">
        <v>428</v>
      </c>
      <c r="D64" s="18" t="s">
        <v>435</v>
      </c>
      <c r="E64" s="59" t="s">
        <v>491</v>
      </c>
      <c r="F64" s="59">
        <f>IF(E64="","",VLOOKUP(E64,'Food List'!$C$15:$D$26,2,FALSE))</f>
        <v>325</v>
      </c>
      <c r="G64" s="98">
        <v>250</v>
      </c>
      <c r="H64" s="99">
        <f>IF(E64="","",G64/100*F64)</f>
        <v>812.5</v>
      </c>
      <c r="K64" s="152" t="s">
        <v>428</v>
      </c>
      <c r="L64" s="18" t="s">
        <v>435</v>
      </c>
      <c r="M64" s="59" t="s">
        <v>491</v>
      </c>
      <c r="N64" s="59">
        <f>IF(M64="","",VLOOKUP(M64,'Food List'!$C$15:$D$26,2,FALSE))</f>
        <v>325</v>
      </c>
      <c r="O64" s="98">
        <v>250</v>
      </c>
      <c r="P64" s="99">
        <f>IF(M64="","",O64/100*N64)</f>
        <v>812.5</v>
      </c>
    </row>
    <row r="65" spans="3:16" ht="30" x14ac:dyDescent="0.25">
      <c r="C65" s="153"/>
      <c r="D65" s="37" t="s">
        <v>436</v>
      </c>
      <c r="E65" s="60" t="s">
        <v>496</v>
      </c>
      <c r="F65" s="59">
        <f>IF(E65="","",VLOOKUP(E65,'Food List'!$C$15:$D$26,2,FALSE))</f>
        <v>156</v>
      </c>
      <c r="G65" s="98">
        <v>350</v>
      </c>
      <c r="H65" s="99">
        <f t="shared" ref="H65:H84" si="4">IF(E65="","",G65/100*F65)</f>
        <v>546</v>
      </c>
      <c r="K65" s="153"/>
      <c r="L65" s="37" t="s">
        <v>436</v>
      </c>
      <c r="M65" s="60" t="s">
        <v>492</v>
      </c>
      <c r="N65" s="59">
        <f>IF(M65="","",VLOOKUP(M65,'Food List'!$C$15:$D$26,2,FALSE))</f>
        <v>125</v>
      </c>
      <c r="O65" s="98">
        <v>350</v>
      </c>
      <c r="P65" s="99">
        <f t="shared" ref="P65:P84" si="5">IF(M65="","",O65/100*N65)</f>
        <v>437.5</v>
      </c>
    </row>
    <row r="66" spans="3:16" ht="30" x14ac:dyDescent="0.25">
      <c r="C66" s="154"/>
      <c r="D66" s="18" t="s">
        <v>437</v>
      </c>
      <c r="E66" s="59" t="s">
        <v>492</v>
      </c>
      <c r="F66" s="59">
        <f>IF(E66="","",VLOOKUP(E66,'Food List'!$C$15:$D$26,2,FALSE))</f>
        <v>125</v>
      </c>
      <c r="G66" s="98">
        <v>550</v>
      </c>
      <c r="H66" s="99">
        <f t="shared" si="4"/>
        <v>687.5</v>
      </c>
      <c r="K66" s="154"/>
      <c r="L66" s="18" t="s">
        <v>437</v>
      </c>
      <c r="M66" s="59" t="s">
        <v>497</v>
      </c>
      <c r="N66" s="59">
        <f>IF(M66="","",VLOOKUP(M66,'Food List'!$C$15:$D$26,2,FALSE))</f>
        <v>254</v>
      </c>
      <c r="O66" s="98">
        <v>550</v>
      </c>
      <c r="P66" s="99">
        <f t="shared" si="5"/>
        <v>1397</v>
      </c>
    </row>
    <row r="67" spans="3:16" ht="30" x14ac:dyDescent="0.25">
      <c r="C67" s="149" t="s">
        <v>429</v>
      </c>
      <c r="D67" s="37" t="s">
        <v>435</v>
      </c>
      <c r="E67" s="60" t="s">
        <v>487</v>
      </c>
      <c r="F67" s="59">
        <f>IF(E67="","",VLOOKUP(E67,'Food List'!$C$15:$D$26,2,FALSE))</f>
        <v>171</v>
      </c>
      <c r="G67" s="98">
        <v>250</v>
      </c>
      <c r="H67" s="99">
        <f t="shared" si="4"/>
        <v>427.5</v>
      </c>
      <c r="K67" s="149" t="s">
        <v>429</v>
      </c>
      <c r="L67" s="37" t="s">
        <v>435</v>
      </c>
      <c r="M67" s="60" t="s">
        <v>490</v>
      </c>
      <c r="N67" s="59">
        <f>IF(M67="","",VLOOKUP(M67,'Food List'!$C$15:$D$26,2,FALSE))</f>
        <v>369</v>
      </c>
      <c r="O67" s="98">
        <v>250</v>
      </c>
      <c r="P67" s="99">
        <f t="shared" si="5"/>
        <v>922.5</v>
      </c>
    </row>
    <row r="68" spans="3:16" ht="30" x14ac:dyDescent="0.25">
      <c r="C68" s="150"/>
      <c r="D68" s="18" t="s">
        <v>436</v>
      </c>
      <c r="E68" s="59" t="s">
        <v>488</v>
      </c>
      <c r="F68" s="59">
        <f>IF(E68="","",VLOOKUP(E68,'Food List'!$C$15:$D$26,2,FALSE))</f>
        <v>252</v>
      </c>
      <c r="G68" s="98">
        <v>350</v>
      </c>
      <c r="H68" s="99">
        <f t="shared" si="4"/>
        <v>882</v>
      </c>
      <c r="K68" s="150"/>
      <c r="L68" s="18" t="s">
        <v>436</v>
      </c>
      <c r="M68" s="59" t="s">
        <v>487</v>
      </c>
      <c r="N68" s="59">
        <f>IF(M68="","",VLOOKUP(M68,'Food List'!$C$15:$D$26,2,FALSE))</f>
        <v>171</v>
      </c>
      <c r="O68" s="98">
        <v>350</v>
      </c>
      <c r="P68" s="99">
        <f t="shared" si="5"/>
        <v>598.5</v>
      </c>
    </row>
    <row r="69" spans="3:16" ht="45" x14ac:dyDescent="0.25">
      <c r="C69" s="151"/>
      <c r="D69" s="37" t="s">
        <v>437</v>
      </c>
      <c r="E69" s="60" t="s">
        <v>487</v>
      </c>
      <c r="F69" s="59">
        <f>IF(E69="","",VLOOKUP(E69,'Food List'!$C$15:$D$26,2,FALSE))</f>
        <v>171</v>
      </c>
      <c r="G69" s="98">
        <v>550</v>
      </c>
      <c r="H69" s="99">
        <f t="shared" si="4"/>
        <v>940.5</v>
      </c>
      <c r="K69" s="151"/>
      <c r="L69" s="37" t="s">
        <v>437</v>
      </c>
      <c r="M69" s="60" t="s">
        <v>491</v>
      </c>
      <c r="N69" s="59">
        <f>IF(M69="","",VLOOKUP(M69,'Food List'!$C$15:$D$26,2,FALSE))</f>
        <v>325</v>
      </c>
      <c r="O69" s="98">
        <v>550</v>
      </c>
      <c r="P69" s="99">
        <f t="shared" si="5"/>
        <v>1787.5</v>
      </c>
    </row>
    <row r="70" spans="3:16" ht="30" x14ac:dyDescent="0.25">
      <c r="C70" s="152" t="s">
        <v>430</v>
      </c>
      <c r="D70" s="18" t="s">
        <v>435</v>
      </c>
      <c r="E70" s="59" t="s">
        <v>489</v>
      </c>
      <c r="F70" s="59">
        <f>IF(E70="","",VLOOKUP(E70,'Food List'!$C$15:$D$26,2,FALSE))</f>
        <v>344</v>
      </c>
      <c r="G70" s="98">
        <v>250</v>
      </c>
      <c r="H70" s="99">
        <f t="shared" si="4"/>
        <v>860</v>
      </c>
      <c r="K70" s="152" t="s">
        <v>430</v>
      </c>
      <c r="L70" s="18" t="s">
        <v>435</v>
      </c>
      <c r="M70" s="59" t="s">
        <v>493</v>
      </c>
      <c r="N70" s="59">
        <f>IF(M70="","",VLOOKUP(M70,'Food List'!$C$15:$D$26,2,FALSE))</f>
        <v>239</v>
      </c>
      <c r="O70" s="98">
        <v>250</v>
      </c>
      <c r="P70" s="99">
        <f t="shared" si="5"/>
        <v>597.5</v>
      </c>
    </row>
    <row r="71" spans="3:16" ht="45" x14ac:dyDescent="0.25">
      <c r="C71" s="153"/>
      <c r="D71" s="37" t="s">
        <v>436</v>
      </c>
      <c r="E71" s="60" t="s">
        <v>491</v>
      </c>
      <c r="F71" s="59">
        <f>IF(E71="","",VLOOKUP(E71,'Food List'!$C$15:$D$26,2,FALSE))</f>
        <v>325</v>
      </c>
      <c r="G71" s="98">
        <v>350</v>
      </c>
      <c r="H71" s="99">
        <f t="shared" si="4"/>
        <v>1137.5</v>
      </c>
      <c r="K71" s="153"/>
      <c r="L71" s="37" t="s">
        <v>436</v>
      </c>
      <c r="M71" s="60" t="s">
        <v>493</v>
      </c>
      <c r="N71" s="59">
        <f>IF(M71="","",VLOOKUP(M71,'Food List'!$C$15:$D$26,2,FALSE))</f>
        <v>239</v>
      </c>
      <c r="O71" s="98">
        <v>350</v>
      </c>
      <c r="P71" s="99">
        <f t="shared" si="5"/>
        <v>836.5</v>
      </c>
    </row>
    <row r="72" spans="3:16" x14ac:dyDescent="0.25">
      <c r="C72" s="154"/>
      <c r="D72" s="18" t="s">
        <v>437</v>
      </c>
      <c r="E72" s="59" t="s">
        <v>488</v>
      </c>
      <c r="F72" s="59">
        <f>IF(E72="","",VLOOKUP(E72,'Food List'!$C$15:$D$26,2,FALSE))</f>
        <v>252</v>
      </c>
      <c r="G72" s="98">
        <v>550</v>
      </c>
      <c r="H72" s="99">
        <f t="shared" si="4"/>
        <v>1386</v>
      </c>
      <c r="K72" s="154"/>
      <c r="L72" s="18" t="s">
        <v>437</v>
      </c>
      <c r="M72" s="59" t="s">
        <v>498</v>
      </c>
      <c r="N72" s="59">
        <f>IF(M72="","",VLOOKUP(M72,'Food List'!$C$15:$D$26,2,FALSE))</f>
        <v>383</v>
      </c>
      <c r="O72" s="98">
        <v>550</v>
      </c>
      <c r="P72" s="99">
        <f t="shared" si="5"/>
        <v>2106.5</v>
      </c>
    </row>
    <row r="73" spans="3:16" ht="30" x14ac:dyDescent="0.25">
      <c r="C73" s="149" t="s">
        <v>431</v>
      </c>
      <c r="D73" s="37" t="s">
        <v>435</v>
      </c>
      <c r="E73" s="60" t="s">
        <v>492</v>
      </c>
      <c r="F73" s="59">
        <f>IF(E73="","",VLOOKUP(E73,'Food List'!$C$15:$D$26,2,FALSE))</f>
        <v>125</v>
      </c>
      <c r="G73" s="98">
        <v>250</v>
      </c>
      <c r="H73" s="99">
        <f t="shared" si="4"/>
        <v>312.5</v>
      </c>
      <c r="K73" s="149" t="s">
        <v>431</v>
      </c>
      <c r="L73" s="37" t="s">
        <v>435</v>
      </c>
      <c r="M73" s="60" t="s">
        <v>489</v>
      </c>
      <c r="N73" s="59">
        <f>IF(M73="","",VLOOKUP(M73,'Food List'!$C$15:$D$26,2,FALSE))</f>
        <v>344</v>
      </c>
      <c r="O73" s="98">
        <v>250</v>
      </c>
      <c r="P73" s="99">
        <f t="shared" si="5"/>
        <v>860</v>
      </c>
    </row>
    <row r="74" spans="3:16" ht="45" x14ac:dyDescent="0.25">
      <c r="C74" s="150"/>
      <c r="D74" s="18" t="s">
        <v>436</v>
      </c>
      <c r="E74" s="59" t="s">
        <v>494</v>
      </c>
      <c r="F74" s="59">
        <f>IF(E74="","",VLOOKUP(E74,'Food List'!$C$15:$D$26,2,FALSE))</f>
        <v>471</v>
      </c>
      <c r="G74" s="98">
        <v>350</v>
      </c>
      <c r="H74" s="99">
        <f t="shared" si="4"/>
        <v>1648.5</v>
      </c>
      <c r="K74" s="150"/>
      <c r="L74" s="18" t="s">
        <v>436</v>
      </c>
      <c r="M74" s="59" t="s">
        <v>491</v>
      </c>
      <c r="N74" s="59">
        <f>IF(M74="","",VLOOKUP(M74,'Food List'!$C$15:$D$26,2,FALSE))</f>
        <v>325</v>
      </c>
      <c r="O74" s="98">
        <v>350</v>
      </c>
      <c r="P74" s="99">
        <f t="shared" si="5"/>
        <v>1137.5</v>
      </c>
    </row>
    <row r="75" spans="3:16" ht="30" x14ac:dyDescent="0.25">
      <c r="C75" s="151"/>
      <c r="D75" s="37" t="s">
        <v>437</v>
      </c>
      <c r="E75" s="60" t="s">
        <v>488</v>
      </c>
      <c r="F75" s="59">
        <f>IF(E75="","",VLOOKUP(E75,'Food List'!$C$15:$D$26,2,FALSE))</f>
        <v>252</v>
      </c>
      <c r="G75" s="98">
        <v>550</v>
      </c>
      <c r="H75" s="99">
        <f t="shared" si="4"/>
        <v>1386</v>
      </c>
      <c r="K75" s="151"/>
      <c r="L75" s="37" t="s">
        <v>437</v>
      </c>
      <c r="M75" s="60" t="s">
        <v>487</v>
      </c>
      <c r="N75" s="59">
        <f>IF(M75="","",VLOOKUP(M75,'Food List'!$C$15:$D$26,2,FALSE))</f>
        <v>171</v>
      </c>
      <c r="O75" s="98">
        <v>550</v>
      </c>
      <c r="P75" s="99">
        <f t="shared" si="5"/>
        <v>940.5</v>
      </c>
    </row>
    <row r="76" spans="3:16" ht="30" x14ac:dyDescent="0.25">
      <c r="C76" s="152" t="s">
        <v>432</v>
      </c>
      <c r="D76" s="18" t="s">
        <v>435</v>
      </c>
      <c r="E76" s="59" t="s">
        <v>498</v>
      </c>
      <c r="F76" s="59">
        <f>IF(E76="","",VLOOKUP(E76,'Food List'!$C$15:$D$26,2,FALSE))</f>
        <v>383</v>
      </c>
      <c r="G76" s="98">
        <v>250</v>
      </c>
      <c r="H76" s="99">
        <f t="shared" si="4"/>
        <v>957.5</v>
      </c>
      <c r="K76" s="152" t="s">
        <v>432</v>
      </c>
      <c r="L76" s="18" t="s">
        <v>435</v>
      </c>
      <c r="M76" s="59" t="s">
        <v>492</v>
      </c>
      <c r="N76" s="59">
        <f>IF(M76="","",VLOOKUP(M76,'Food List'!$C$15:$D$26,2,FALSE))</f>
        <v>125</v>
      </c>
      <c r="O76" s="98">
        <v>250</v>
      </c>
      <c r="P76" s="99">
        <f t="shared" si="5"/>
        <v>312.5</v>
      </c>
    </row>
    <row r="77" spans="3:16" ht="30" x14ac:dyDescent="0.25">
      <c r="C77" s="153"/>
      <c r="D77" s="37" t="s">
        <v>436</v>
      </c>
      <c r="E77" s="60" t="s">
        <v>493</v>
      </c>
      <c r="F77" s="59">
        <f>IF(E77="","",VLOOKUP(E77,'Food List'!$C$15:$D$26,2,FALSE))</f>
        <v>239</v>
      </c>
      <c r="G77" s="98">
        <v>350</v>
      </c>
      <c r="H77" s="99">
        <f t="shared" si="4"/>
        <v>836.5</v>
      </c>
      <c r="K77" s="153"/>
      <c r="L77" s="37" t="s">
        <v>436</v>
      </c>
      <c r="M77" s="60" t="s">
        <v>490</v>
      </c>
      <c r="N77" s="59">
        <f>IF(M77="","",VLOOKUP(M77,'Food List'!$C$15:$D$26,2,FALSE))</f>
        <v>369</v>
      </c>
      <c r="O77" s="98">
        <v>350</v>
      </c>
      <c r="P77" s="99">
        <f t="shared" si="5"/>
        <v>1291.5</v>
      </c>
    </row>
    <row r="78" spans="3:16" ht="30" x14ac:dyDescent="0.25">
      <c r="C78" s="154"/>
      <c r="D78" s="18" t="s">
        <v>437</v>
      </c>
      <c r="E78" s="59" t="s">
        <v>494</v>
      </c>
      <c r="F78" s="59">
        <f>IF(E78="","",VLOOKUP(E78,'Food List'!$C$15:$D$26,2,FALSE))</f>
        <v>471</v>
      </c>
      <c r="G78" s="98">
        <v>550</v>
      </c>
      <c r="H78" s="99">
        <f t="shared" si="4"/>
        <v>2590.5</v>
      </c>
      <c r="K78" s="154"/>
      <c r="L78" s="18" t="s">
        <v>437</v>
      </c>
      <c r="M78" s="59" t="s">
        <v>498</v>
      </c>
      <c r="N78" s="59">
        <f>IF(M78="","",VLOOKUP(M78,'Food List'!$C$15:$D$26,2,FALSE))</f>
        <v>383</v>
      </c>
      <c r="O78" s="98">
        <v>550</v>
      </c>
      <c r="P78" s="99">
        <f t="shared" si="5"/>
        <v>2106.5</v>
      </c>
    </row>
    <row r="79" spans="3:16" ht="30" x14ac:dyDescent="0.25">
      <c r="C79" s="149" t="s">
        <v>433</v>
      </c>
      <c r="D79" s="37" t="s">
        <v>435</v>
      </c>
      <c r="E79" s="60" t="s">
        <v>487</v>
      </c>
      <c r="F79" s="59">
        <f>IF(E79="","",VLOOKUP(E79,'Food List'!$C$15:$D$26,2,FALSE))</f>
        <v>171</v>
      </c>
      <c r="G79" s="98">
        <v>250</v>
      </c>
      <c r="H79" s="99">
        <f t="shared" si="4"/>
        <v>427.5</v>
      </c>
      <c r="K79" s="149" t="s">
        <v>433</v>
      </c>
      <c r="L79" s="37" t="s">
        <v>435</v>
      </c>
      <c r="M79" s="60" t="s">
        <v>489</v>
      </c>
      <c r="N79" s="59">
        <f>IF(M79="","",VLOOKUP(M79,'Food List'!$C$15:$D$26,2,FALSE))</f>
        <v>344</v>
      </c>
      <c r="O79" s="98">
        <v>250</v>
      </c>
      <c r="P79" s="99">
        <f t="shared" si="5"/>
        <v>860</v>
      </c>
    </row>
    <row r="80" spans="3:16" ht="30" x14ac:dyDescent="0.25">
      <c r="C80" s="150"/>
      <c r="D80" s="18" t="s">
        <v>436</v>
      </c>
      <c r="E80" s="59" t="s">
        <v>490</v>
      </c>
      <c r="F80" s="59">
        <f>IF(E80="","",VLOOKUP(E80,'Food List'!$C$15:$D$26,2,FALSE))</f>
        <v>369</v>
      </c>
      <c r="G80" s="98">
        <v>350</v>
      </c>
      <c r="H80" s="99">
        <f t="shared" si="4"/>
        <v>1291.5</v>
      </c>
      <c r="K80" s="150"/>
      <c r="L80" s="18" t="s">
        <v>436</v>
      </c>
      <c r="M80" s="59" t="s">
        <v>496</v>
      </c>
      <c r="N80" s="59">
        <f>IF(M80="","",VLOOKUP(M80,'Food List'!$C$15:$D$26,2,FALSE))</f>
        <v>156</v>
      </c>
      <c r="O80" s="98">
        <v>350</v>
      </c>
      <c r="P80" s="99">
        <f t="shared" si="5"/>
        <v>546</v>
      </c>
    </row>
    <row r="81" spans="3:17" x14ac:dyDescent="0.25">
      <c r="C81" s="151"/>
      <c r="D81" s="37" t="s">
        <v>437</v>
      </c>
      <c r="E81" s="60" t="s">
        <v>498</v>
      </c>
      <c r="F81" s="59">
        <f>IF(E81="","",VLOOKUP(E81,'Food List'!$C$15:$D$26,2,FALSE))</f>
        <v>383</v>
      </c>
      <c r="G81" s="98">
        <v>550</v>
      </c>
      <c r="H81" s="99">
        <f t="shared" si="4"/>
        <v>2106.5</v>
      </c>
      <c r="I81" s="163" t="s">
        <v>472</v>
      </c>
      <c r="K81" s="151"/>
      <c r="L81" s="37" t="s">
        <v>437</v>
      </c>
      <c r="M81" s="60" t="s">
        <v>488</v>
      </c>
      <c r="N81" s="59">
        <f>IF(M81="","",VLOOKUP(M81,'Food List'!$C$15:$D$26,2,FALSE))</f>
        <v>252</v>
      </c>
      <c r="O81" s="98">
        <v>550</v>
      </c>
      <c r="P81" s="99">
        <f t="shared" si="5"/>
        <v>1386</v>
      </c>
      <c r="Q81" s="163" t="s">
        <v>472</v>
      </c>
    </row>
    <row r="82" spans="3:17" x14ac:dyDescent="0.25">
      <c r="C82" s="152" t="s">
        <v>434</v>
      </c>
      <c r="D82" s="18" t="s">
        <v>435</v>
      </c>
      <c r="E82" s="59" t="s">
        <v>497</v>
      </c>
      <c r="F82" s="59">
        <f>IF(E82="","",VLOOKUP(E82,'Food List'!$C$15:$D$26,2,FALSE))</f>
        <v>254</v>
      </c>
      <c r="G82" s="98">
        <v>250</v>
      </c>
      <c r="H82" s="99">
        <f t="shared" si="4"/>
        <v>635</v>
      </c>
      <c r="I82" s="164"/>
      <c r="K82" s="152" t="s">
        <v>434</v>
      </c>
      <c r="L82" s="18" t="s">
        <v>435</v>
      </c>
      <c r="M82" s="59" t="s">
        <v>489</v>
      </c>
      <c r="N82" s="59">
        <f>IF(M82="","",VLOOKUP(M82,'Food List'!$C$15:$D$26,2,FALSE))</f>
        <v>344</v>
      </c>
      <c r="O82" s="98">
        <v>250</v>
      </c>
      <c r="P82" s="99">
        <f t="shared" si="5"/>
        <v>860</v>
      </c>
      <c r="Q82" s="164"/>
    </row>
    <row r="83" spans="3:17" ht="45" x14ac:dyDescent="0.25">
      <c r="C83" s="153"/>
      <c r="D83" s="37" t="s">
        <v>436</v>
      </c>
      <c r="E83" s="60" t="s">
        <v>491</v>
      </c>
      <c r="F83" s="59">
        <f>IF(E83="","",VLOOKUP(E83,'Food List'!$C$15:$D$26,2,FALSE))</f>
        <v>325</v>
      </c>
      <c r="G83" s="98">
        <v>350</v>
      </c>
      <c r="H83" s="99">
        <f t="shared" si="4"/>
        <v>1137.5</v>
      </c>
      <c r="I83" s="158">
        <f>SUM(H64:H84)</f>
        <v>23038.5</v>
      </c>
      <c r="K83" s="153"/>
      <c r="L83" s="37" t="s">
        <v>436</v>
      </c>
      <c r="M83" s="60" t="s">
        <v>487</v>
      </c>
      <c r="N83" s="59">
        <f>IF(M83="","",VLOOKUP(M83,'Food List'!$C$15:$D$26,2,FALSE))</f>
        <v>171</v>
      </c>
      <c r="O83" s="98">
        <v>350</v>
      </c>
      <c r="P83" s="99">
        <f t="shared" si="5"/>
        <v>598.5</v>
      </c>
      <c r="Q83" s="158">
        <f>SUM(P64:P84)</f>
        <v>22287</v>
      </c>
    </row>
    <row r="84" spans="3:17" ht="30" x14ac:dyDescent="0.25">
      <c r="C84" s="154"/>
      <c r="D84" s="18" t="s">
        <v>437</v>
      </c>
      <c r="E84" s="59" t="s">
        <v>490</v>
      </c>
      <c r="F84" s="59">
        <f>IF(E84="","",VLOOKUP(E84,'Food List'!$C$15:$D$26,2,FALSE))</f>
        <v>369</v>
      </c>
      <c r="G84" s="98">
        <v>550</v>
      </c>
      <c r="H84" s="99">
        <f t="shared" si="4"/>
        <v>2029.5</v>
      </c>
      <c r="I84" s="158"/>
      <c r="K84" s="154"/>
      <c r="L84" s="18" t="s">
        <v>437</v>
      </c>
      <c r="M84" s="59" t="s">
        <v>489</v>
      </c>
      <c r="N84" s="59">
        <f>IF(M84="","",VLOOKUP(M84,'Food List'!$C$15:$D$26,2,FALSE))</f>
        <v>344</v>
      </c>
      <c r="O84" s="98">
        <v>550</v>
      </c>
      <c r="P84" s="99">
        <f t="shared" si="5"/>
        <v>1892</v>
      </c>
      <c r="Q84" s="158"/>
    </row>
    <row r="86" spans="3:17" x14ac:dyDescent="0.25">
      <c r="C86" s="146" t="s">
        <v>7</v>
      </c>
      <c r="D86" s="155"/>
      <c r="E86" s="155"/>
      <c r="F86" s="155"/>
      <c r="G86" s="155"/>
      <c r="H86" s="155"/>
      <c r="I86" s="147"/>
      <c r="K86" s="146" t="s">
        <v>8</v>
      </c>
      <c r="L86" s="155"/>
      <c r="M86" s="155"/>
      <c r="N86" s="155"/>
      <c r="O86" s="155"/>
      <c r="P86" s="155"/>
      <c r="Q86" s="147"/>
    </row>
    <row r="87" spans="3:17" ht="57" customHeight="1" x14ac:dyDescent="0.25">
      <c r="C87" s="156"/>
      <c r="D87" s="157"/>
      <c r="E87" s="81" t="s">
        <v>438</v>
      </c>
      <c r="F87" s="82" t="s">
        <v>440</v>
      </c>
      <c r="G87" s="81" t="s">
        <v>441</v>
      </c>
      <c r="H87" s="82" t="s">
        <v>439</v>
      </c>
      <c r="K87" s="156"/>
      <c r="L87" s="157"/>
      <c r="M87" s="81" t="s">
        <v>438</v>
      </c>
      <c r="N87" s="82" t="s">
        <v>440</v>
      </c>
      <c r="O87" s="81" t="s">
        <v>441</v>
      </c>
      <c r="P87" s="82" t="s">
        <v>439</v>
      </c>
    </row>
    <row r="88" spans="3:17" ht="45" x14ac:dyDescent="0.25">
      <c r="C88" s="152" t="s">
        <v>428</v>
      </c>
      <c r="D88" s="18" t="s">
        <v>435</v>
      </c>
      <c r="E88" s="59" t="s">
        <v>491</v>
      </c>
      <c r="F88" s="59">
        <f>IF(E88="","",VLOOKUP(E88,'Food List'!$C$15:$D$26,2,FALSE))</f>
        <v>325</v>
      </c>
      <c r="G88" s="98">
        <v>250</v>
      </c>
      <c r="H88" s="99">
        <f>IF(E88="","",G88/100*F88)</f>
        <v>812.5</v>
      </c>
      <c r="K88" s="152" t="s">
        <v>428</v>
      </c>
      <c r="L88" s="18" t="s">
        <v>435</v>
      </c>
      <c r="M88" s="59" t="s">
        <v>491</v>
      </c>
      <c r="N88" s="59">
        <f>IF(M88="","",VLOOKUP(M88,'Food List'!$C$15:$D$26,2,FALSE))</f>
        <v>325</v>
      </c>
      <c r="O88" s="98">
        <v>250</v>
      </c>
      <c r="P88" s="99">
        <f>IF(M88="","",O88/100*N88)</f>
        <v>812.5</v>
      </c>
    </row>
    <row r="89" spans="3:17" x14ac:dyDescent="0.25">
      <c r="C89" s="153"/>
      <c r="D89" s="37" t="s">
        <v>436</v>
      </c>
      <c r="E89" s="60" t="s">
        <v>495</v>
      </c>
      <c r="F89" s="59">
        <f>IF(E89="","",VLOOKUP(E89,'Food List'!$C$15:$D$26,2,FALSE))</f>
        <v>252</v>
      </c>
      <c r="G89" s="98">
        <v>350</v>
      </c>
      <c r="H89" s="99">
        <f t="shared" ref="H89:H108" si="6">IF(E89="","",G89/100*F89)</f>
        <v>882</v>
      </c>
      <c r="K89" s="153"/>
      <c r="L89" s="37" t="s">
        <v>436</v>
      </c>
      <c r="M89" s="60" t="s">
        <v>498</v>
      </c>
      <c r="N89" s="59">
        <f>IF(M89="","",VLOOKUP(M89,'Food List'!$C$15:$D$26,2,FALSE))</f>
        <v>383</v>
      </c>
      <c r="O89" s="98">
        <v>350</v>
      </c>
      <c r="P89" s="99">
        <f t="shared" ref="P89:P108" si="7">IF(M89="","",O89/100*N89)</f>
        <v>1340.5</v>
      </c>
    </row>
    <row r="90" spans="3:17" ht="30" x14ac:dyDescent="0.25">
      <c r="C90" s="154"/>
      <c r="D90" s="18" t="s">
        <v>437</v>
      </c>
      <c r="E90" s="59" t="s">
        <v>487</v>
      </c>
      <c r="F90" s="59">
        <f>IF(E90="","",VLOOKUP(E90,'Food List'!$C$15:$D$26,2,FALSE))</f>
        <v>171</v>
      </c>
      <c r="G90" s="98">
        <v>550</v>
      </c>
      <c r="H90" s="99">
        <f t="shared" si="6"/>
        <v>940.5</v>
      </c>
      <c r="K90" s="154"/>
      <c r="L90" s="18" t="s">
        <v>437</v>
      </c>
      <c r="M90" s="59" t="s">
        <v>495</v>
      </c>
      <c r="N90" s="59">
        <f>IF(M90="","",VLOOKUP(M90,'Food List'!$C$15:$D$26,2,FALSE))</f>
        <v>252</v>
      </c>
      <c r="O90" s="98">
        <v>550</v>
      </c>
      <c r="P90" s="99">
        <f t="shared" si="7"/>
        <v>1386</v>
      </c>
    </row>
    <row r="91" spans="3:17" ht="30" x14ac:dyDescent="0.25">
      <c r="C91" s="149" t="s">
        <v>429</v>
      </c>
      <c r="D91" s="37" t="s">
        <v>435</v>
      </c>
      <c r="E91" s="60" t="s">
        <v>487</v>
      </c>
      <c r="F91" s="59">
        <f>IF(E91="","",VLOOKUP(E91,'Food List'!$C$15:$D$26,2,FALSE))</f>
        <v>171</v>
      </c>
      <c r="G91" s="98">
        <v>250</v>
      </c>
      <c r="H91" s="99">
        <f t="shared" si="6"/>
        <v>427.5</v>
      </c>
      <c r="K91" s="149" t="s">
        <v>429</v>
      </c>
      <c r="L91" s="37" t="s">
        <v>435</v>
      </c>
      <c r="M91" s="60" t="s">
        <v>488</v>
      </c>
      <c r="N91" s="59">
        <f>IF(M91="","",VLOOKUP(M91,'Food List'!$C$15:$D$26,2,FALSE))</f>
        <v>252</v>
      </c>
      <c r="O91" s="98">
        <v>250</v>
      </c>
      <c r="P91" s="99">
        <f t="shared" si="7"/>
        <v>630</v>
      </c>
    </row>
    <row r="92" spans="3:17" ht="30" x14ac:dyDescent="0.25">
      <c r="C92" s="150"/>
      <c r="D92" s="18" t="s">
        <v>436</v>
      </c>
      <c r="E92" s="59" t="s">
        <v>496</v>
      </c>
      <c r="F92" s="59">
        <f>IF(E92="","",VLOOKUP(E92,'Food List'!$C$15:$D$26,2,FALSE))</f>
        <v>156</v>
      </c>
      <c r="G92" s="98">
        <v>350</v>
      </c>
      <c r="H92" s="99">
        <f t="shared" si="6"/>
        <v>546</v>
      </c>
      <c r="K92" s="150"/>
      <c r="L92" s="18" t="s">
        <v>436</v>
      </c>
      <c r="M92" s="59" t="s">
        <v>490</v>
      </c>
      <c r="N92" s="59">
        <f>IF(M92="","",VLOOKUP(M92,'Food List'!$C$15:$D$26,2,FALSE))</f>
        <v>369</v>
      </c>
      <c r="O92" s="98">
        <v>350</v>
      </c>
      <c r="P92" s="99">
        <f t="shared" si="7"/>
        <v>1291.5</v>
      </c>
    </row>
    <row r="93" spans="3:17" ht="30" x14ac:dyDescent="0.25">
      <c r="C93" s="151"/>
      <c r="D93" s="37" t="s">
        <v>437</v>
      </c>
      <c r="E93" s="60" t="s">
        <v>497</v>
      </c>
      <c r="F93" s="59">
        <f>IF(E93="","",VLOOKUP(E93,'Food List'!$C$15:$D$26,2,FALSE))</f>
        <v>254</v>
      </c>
      <c r="G93" s="98">
        <v>550</v>
      </c>
      <c r="H93" s="99">
        <f t="shared" si="6"/>
        <v>1397</v>
      </c>
      <c r="K93" s="151"/>
      <c r="L93" s="37" t="s">
        <v>437</v>
      </c>
      <c r="M93" s="60" t="s">
        <v>496</v>
      </c>
      <c r="N93" s="59">
        <f>IF(M93="","",VLOOKUP(M93,'Food List'!$C$15:$D$26,2,FALSE))</f>
        <v>156</v>
      </c>
      <c r="O93" s="98">
        <v>550</v>
      </c>
      <c r="P93" s="99">
        <f t="shared" si="7"/>
        <v>858</v>
      </c>
    </row>
    <row r="94" spans="3:17" ht="30" x14ac:dyDescent="0.25">
      <c r="C94" s="152" t="s">
        <v>430</v>
      </c>
      <c r="D94" s="18" t="s">
        <v>435</v>
      </c>
      <c r="E94" s="59" t="s">
        <v>496</v>
      </c>
      <c r="F94" s="59">
        <f>IF(E94="","",VLOOKUP(E94,'Food List'!$C$15:$D$26,2,FALSE))</f>
        <v>156</v>
      </c>
      <c r="G94" s="98">
        <v>250</v>
      </c>
      <c r="H94" s="99">
        <f t="shared" si="6"/>
        <v>390</v>
      </c>
      <c r="K94" s="152" t="s">
        <v>430</v>
      </c>
      <c r="L94" s="18" t="s">
        <v>435</v>
      </c>
      <c r="M94" s="59" t="s">
        <v>490</v>
      </c>
      <c r="N94" s="59">
        <f>IF(M94="","",VLOOKUP(M94,'Food List'!$C$15:$D$26,2,FALSE))</f>
        <v>369</v>
      </c>
      <c r="O94" s="98">
        <v>250</v>
      </c>
      <c r="P94" s="99">
        <f t="shared" si="7"/>
        <v>922.5</v>
      </c>
    </row>
    <row r="95" spans="3:17" x14ac:dyDescent="0.25">
      <c r="C95" s="153"/>
      <c r="D95" s="37" t="s">
        <v>436</v>
      </c>
      <c r="E95" s="60" t="s">
        <v>495</v>
      </c>
      <c r="F95" s="59">
        <f>IF(E95="","",VLOOKUP(E95,'Food List'!$C$15:$D$26,2,FALSE))</f>
        <v>252</v>
      </c>
      <c r="G95" s="98">
        <v>350</v>
      </c>
      <c r="H95" s="99">
        <f t="shared" si="6"/>
        <v>882</v>
      </c>
      <c r="K95" s="153"/>
      <c r="L95" s="37" t="s">
        <v>436</v>
      </c>
      <c r="M95" s="60" t="s">
        <v>489</v>
      </c>
      <c r="N95" s="59">
        <f>IF(M95="","",VLOOKUP(M95,'Food List'!$C$15:$D$26,2,FALSE))</f>
        <v>344</v>
      </c>
      <c r="O95" s="98">
        <v>350</v>
      </c>
      <c r="P95" s="99">
        <f t="shared" si="7"/>
        <v>1204</v>
      </c>
    </row>
    <row r="96" spans="3:17" ht="30" x14ac:dyDescent="0.25">
      <c r="C96" s="154"/>
      <c r="D96" s="18" t="s">
        <v>437</v>
      </c>
      <c r="E96" s="59" t="s">
        <v>497</v>
      </c>
      <c r="F96" s="59">
        <f>IF(E96="","",VLOOKUP(E96,'Food List'!$C$15:$D$26,2,FALSE))</f>
        <v>254</v>
      </c>
      <c r="G96" s="98">
        <v>550</v>
      </c>
      <c r="H96" s="99">
        <f t="shared" si="6"/>
        <v>1397</v>
      </c>
      <c r="K96" s="154"/>
      <c r="L96" s="18" t="s">
        <v>437</v>
      </c>
      <c r="M96" s="59" t="s">
        <v>492</v>
      </c>
      <c r="N96" s="59">
        <f>IF(M96="","",VLOOKUP(M96,'Food List'!$C$15:$D$26,2,FALSE))</f>
        <v>125</v>
      </c>
      <c r="O96" s="98">
        <v>550</v>
      </c>
      <c r="P96" s="99">
        <f t="shared" si="7"/>
        <v>687.5</v>
      </c>
    </row>
    <row r="97" spans="3:17" ht="30" x14ac:dyDescent="0.25">
      <c r="C97" s="149" t="s">
        <v>431</v>
      </c>
      <c r="D97" s="37" t="s">
        <v>435</v>
      </c>
      <c r="E97" s="60" t="s">
        <v>492</v>
      </c>
      <c r="F97" s="59">
        <f>IF(E97="","",VLOOKUP(E97,'Food List'!$C$15:$D$26,2,FALSE))</f>
        <v>125</v>
      </c>
      <c r="G97" s="98">
        <v>250</v>
      </c>
      <c r="H97" s="99">
        <f t="shared" si="6"/>
        <v>312.5</v>
      </c>
      <c r="K97" s="149" t="s">
        <v>431</v>
      </c>
      <c r="L97" s="37" t="s">
        <v>435</v>
      </c>
      <c r="M97" s="60" t="s">
        <v>493</v>
      </c>
      <c r="N97" s="59">
        <f>IF(M97="","",VLOOKUP(M97,'Food List'!$C$15:$D$26,2,FALSE))</f>
        <v>239</v>
      </c>
      <c r="O97" s="98">
        <v>250</v>
      </c>
      <c r="P97" s="99">
        <f t="shared" si="7"/>
        <v>597.5</v>
      </c>
    </row>
    <row r="98" spans="3:17" ht="30" x14ac:dyDescent="0.25">
      <c r="C98" s="150"/>
      <c r="D98" s="18" t="s">
        <v>436</v>
      </c>
      <c r="E98" s="59" t="s">
        <v>495</v>
      </c>
      <c r="F98" s="59">
        <f>IF(E98="","",VLOOKUP(E98,'Food List'!$C$15:$D$26,2,FALSE))</f>
        <v>252</v>
      </c>
      <c r="G98" s="98">
        <v>350</v>
      </c>
      <c r="H98" s="99">
        <f t="shared" si="6"/>
        <v>882</v>
      </c>
      <c r="K98" s="150"/>
      <c r="L98" s="18" t="s">
        <v>436</v>
      </c>
      <c r="M98" s="59" t="s">
        <v>490</v>
      </c>
      <c r="N98" s="59">
        <f>IF(M98="","",VLOOKUP(M98,'Food List'!$C$15:$D$26,2,FALSE))</f>
        <v>369</v>
      </c>
      <c r="O98" s="98">
        <v>350</v>
      </c>
      <c r="P98" s="99">
        <f t="shared" si="7"/>
        <v>1291.5</v>
      </c>
    </row>
    <row r="99" spans="3:17" ht="30" x14ac:dyDescent="0.25">
      <c r="C99" s="151"/>
      <c r="D99" s="37" t="s">
        <v>437</v>
      </c>
      <c r="E99" s="60" t="s">
        <v>492</v>
      </c>
      <c r="F99" s="59">
        <f>IF(E99="","",VLOOKUP(E99,'Food List'!$C$15:$D$26,2,FALSE))</f>
        <v>125</v>
      </c>
      <c r="G99" s="98">
        <v>550</v>
      </c>
      <c r="H99" s="99">
        <f t="shared" si="6"/>
        <v>687.5</v>
      </c>
      <c r="K99" s="151"/>
      <c r="L99" s="37" t="s">
        <v>437</v>
      </c>
      <c r="M99" s="60" t="s">
        <v>497</v>
      </c>
      <c r="N99" s="59">
        <f>IF(M99="","",VLOOKUP(M99,'Food List'!$C$15:$D$26,2,FALSE))</f>
        <v>254</v>
      </c>
      <c r="O99" s="98">
        <v>550</v>
      </c>
      <c r="P99" s="99">
        <f t="shared" si="7"/>
        <v>1397</v>
      </c>
    </row>
    <row r="100" spans="3:17" ht="30" x14ac:dyDescent="0.25">
      <c r="C100" s="152" t="s">
        <v>432</v>
      </c>
      <c r="D100" s="18" t="s">
        <v>435</v>
      </c>
      <c r="E100" s="59" t="s">
        <v>498</v>
      </c>
      <c r="F100" s="59">
        <f>IF(E100="","",VLOOKUP(E100,'Food List'!$C$15:$D$26,2,FALSE))</f>
        <v>383</v>
      </c>
      <c r="G100" s="98">
        <v>250</v>
      </c>
      <c r="H100" s="99">
        <f t="shared" si="6"/>
        <v>957.5</v>
      </c>
      <c r="K100" s="152" t="s">
        <v>432</v>
      </c>
      <c r="L100" s="18" t="s">
        <v>435</v>
      </c>
      <c r="M100" s="59" t="s">
        <v>490</v>
      </c>
      <c r="N100" s="59">
        <f>IF(M100="","",VLOOKUP(M100,'Food List'!$C$15:$D$26,2,FALSE))</f>
        <v>369</v>
      </c>
      <c r="O100" s="98">
        <v>250</v>
      </c>
      <c r="P100" s="99">
        <f t="shared" si="7"/>
        <v>922.5</v>
      </c>
    </row>
    <row r="101" spans="3:17" ht="30" x14ac:dyDescent="0.25">
      <c r="C101" s="153"/>
      <c r="D101" s="37" t="s">
        <v>436</v>
      </c>
      <c r="E101" s="60" t="s">
        <v>494</v>
      </c>
      <c r="F101" s="59">
        <f>IF(E101="","",VLOOKUP(E101,'Food List'!$C$15:$D$26,2,FALSE))</f>
        <v>471</v>
      </c>
      <c r="G101" s="98">
        <v>350</v>
      </c>
      <c r="H101" s="99">
        <f t="shared" si="6"/>
        <v>1648.5</v>
      </c>
      <c r="K101" s="153"/>
      <c r="L101" s="37" t="s">
        <v>436</v>
      </c>
      <c r="M101" s="60" t="s">
        <v>496</v>
      </c>
      <c r="N101" s="59">
        <f>IF(M101="","",VLOOKUP(M101,'Food List'!$C$15:$D$26,2,FALSE))</f>
        <v>156</v>
      </c>
      <c r="O101" s="98">
        <v>350</v>
      </c>
      <c r="P101" s="99">
        <f t="shared" si="7"/>
        <v>546</v>
      </c>
    </row>
    <row r="102" spans="3:17" ht="45" x14ac:dyDescent="0.25">
      <c r="C102" s="154"/>
      <c r="D102" s="18" t="s">
        <v>437</v>
      </c>
      <c r="E102" s="59" t="s">
        <v>491</v>
      </c>
      <c r="F102" s="59">
        <f>IF(E102="","",VLOOKUP(E102,'Food List'!$C$15:$D$26,2,FALSE))</f>
        <v>325</v>
      </c>
      <c r="G102" s="98">
        <v>550</v>
      </c>
      <c r="H102" s="99">
        <f t="shared" si="6"/>
        <v>1787.5</v>
      </c>
      <c r="K102" s="154"/>
      <c r="L102" s="18" t="s">
        <v>437</v>
      </c>
      <c r="M102" s="59" t="s">
        <v>491</v>
      </c>
      <c r="N102" s="59">
        <f>IF(M102="","",VLOOKUP(M102,'Food List'!$C$15:$D$26,2,FALSE))</f>
        <v>325</v>
      </c>
      <c r="O102" s="98">
        <v>550</v>
      </c>
      <c r="P102" s="99">
        <f t="shared" si="7"/>
        <v>1787.5</v>
      </c>
    </row>
    <row r="103" spans="3:17" ht="30" x14ac:dyDescent="0.25">
      <c r="C103" s="149" t="s">
        <v>433</v>
      </c>
      <c r="D103" s="37" t="s">
        <v>435</v>
      </c>
      <c r="E103" s="60" t="s">
        <v>487</v>
      </c>
      <c r="F103" s="59">
        <f>IF(E103="","",VLOOKUP(E103,'Food List'!$C$15:$D$26,2,FALSE))</f>
        <v>171</v>
      </c>
      <c r="G103" s="98">
        <v>250</v>
      </c>
      <c r="H103" s="99">
        <f t="shared" si="6"/>
        <v>427.5</v>
      </c>
      <c r="K103" s="149" t="s">
        <v>433</v>
      </c>
      <c r="L103" s="37" t="s">
        <v>435</v>
      </c>
      <c r="M103" s="60" t="s">
        <v>494</v>
      </c>
      <c r="N103" s="59">
        <f>IF(M103="","",VLOOKUP(M103,'Food List'!$C$15:$D$26,2,FALSE))</f>
        <v>471</v>
      </c>
      <c r="O103" s="98">
        <v>250</v>
      </c>
      <c r="P103" s="99">
        <f t="shared" si="7"/>
        <v>1177.5</v>
      </c>
    </row>
    <row r="104" spans="3:17" ht="30" x14ac:dyDescent="0.25">
      <c r="C104" s="150"/>
      <c r="D104" s="18" t="s">
        <v>436</v>
      </c>
      <c r="E104" s="59" t="s">
        <v>487</v>
      </c>
      <c r="F104" s="59">
        <f>IF(E104="","",VLOOKUP(E104,'Food List'!$C$15:$D$26,2,FALSE))</f>
        <v>171</v>
      </c>
      <c r="G104" s="98">
        <v>350</v>
      </c>
      <c r="H104" s="99">
        <f t="shared" si="6"/>
        <v>598.5</v>
      </c>
      <c r="K104" s="150"/>
      <c r="L104" s="18" t="s">
        <v>436</v>
      </c>
      <c r="M104" s="59" t="s">
        <v>493</v>
      </c>
      <c r="N104" s="59">
        <f>IF(M104="","",VLOOKUP(M104,'Food List'!$C$15:$D$26,2,FALSE))</f>
        <v>239</v>
      </c>
      <c r="O104" s="98">
        <v>350</v>
      </c>
      <c r="P104" s="99">
        <f t="shared" si="7"/>
        <v>836.5</v>
      </c>
    </row>
    <row r="105" spans="3:17" ht="30" x14ac:dyDescent="0.25">
      <c r="C105" s="151"/>
      <c r="D105" s="37" t="s">
        <v>437</v>
      </c>
      <c r="E105" s="60" t="s">
        <v>490</v>
      </c>
      <c r="F105" s="59">
        <f>IF(E105="","",VLOOKUP(E105,'Food List'!$C$15:$D$26,2,FALSE))</f>
        <v>369</v>
      </c>
      <c r="G105" s="98">
        <v>550</v>
      </c>
      <c r="H105" s="99">
        <f t="shared" si="6"/>
        <v>2029.5</v>
      </c>
      <c r="I105" s="163" t="s">
        <v>472</v>
      </c>
      <c r="K105" s="151"/>
      <c r="L105" s="37" t="s">
        <v>437</v>
      </c>
      <c r="M105" s="60" t="s">
        <v>487</v>
      </c>
      <c r="N105" s="59">
        <f>IF(M105="","",VLOOKUP(M105,'Food List'!$C$15:$D$26,2,FALSE))</f>
        <v>171</v>
      </c>
      <c r="O105" s="98">
        <v>550</v>
      </c>
      <c r="P105" s="99">
        <f t="shared" si="7"/>
        <v>940.5</v>
      </c>
      <c r="Q105" s="163" t="s">
        <v>472</v>
      </c>
    </row>
    <row r="106" spans="3:17" x14ac:dyDescent="0.25">
      <c r="C106" s="152" t="s">
        <v>434</v>
      </c>
      <c r="D106" s="18" t="s">
        <v>435</v>
      </c>
      <c r="E106" s="59" t="s">
        <v>488</v>
      </c>
      <c r="F106" s="59">
        <f>IF(E106="","",VLOOKUP(E106,'Food List'!$C$15:$D$26,2,FALSE))</f>
        <v>252</v>
      </c>
      <c r="G106" s="98">
        <v>250</v>
      </c>
      <c r="H106" s="99">
        <f t="shared" si="6"/>
        <v>630</v>
      </c>
      <c r="I106" s="164"/>
      <c r="K106" s="152" t="s">
        <v>434</v>
      </c>
      <c r="L106" s="18" t="s">
        <v>435</v>
      </c>
      <c r="M106" s="59" t="s">
        <v>489</v>
      </c>
      <c r="N106" s="59">
        <f>IF(M106="","",VLOOKUP(M106,'Food List'!$C$15:$D$26,2,FALSE))</f>
        <v>344</v>
      </c>
      <c r="O106" s="98">
        <v>250</v>
      </c>
      <c r="P106" s="99">
        <f t="shared" si="7"/>
        <v>860</v>
      </c>
      <c r="Q106" s="164"/>
    </row>
    <row r="107" spans="3:17" ht="30" x14ac:dyDescent="0.25">
      <c r="C107" s="153"/>
      <c r="D107" s="37" t="s">
        <v>436</v>
      </c>
      <c r="E107" s="60" t="s">
        <v>493</v>
      </c>
      <c r="F107" s="59">
        <f>IF(E107="","",VLOOKUP(E107,'Food List'!$C$15:$D$26,2,FALSE))</f>
        <v>239</v>
      </c>
      <c r="G107" s="98">
        <v>350</v>
      </c>
      <c r="H107" s="99">
        <f t="shared" si="6"/>
        <v>836.5</v>
      </c>
      <c r="I107" s="158">
        <f>SUM(H88:H108)</f>
        <v>19858</v>
      </c>
      <c r="K107" s="153"/>
      <c r="L107" s="37" t="s">
        <v>436</v>
      </c>
      <c r="M107" s="60" t="s">
        <v>488</v>
      </c>
      <c r="N107" s="59">
        <f>IF(M107="","",VLOOKUP(M107,'Food List'!$C$15:$D$26,2,FALSE))</f>
        <v>252</v>
      </c>
      <c r="O107" s="98">
        <v>350</v>
      </c>
      <c r="P107" s="99">
        <f t="shared" si="7"/>
        <v>882</v>
      </c>
      <c r="Q107" s="158">
        <f>SUM(P88:P108)</f>
        <v>22263</v>
      </c>
    </row>
    <row r="108" spans="3:17" x14ac:dyDescent="0.25">
      <c r="C108" s="154"/>
      <c r="D108" s="18" t="s">
        <v>437</v>
      </c>
      <c r="E108" s="59" t="s">
        <v>495</v>
      </c>
      <c r="F108" s="59">
        <f>IF(E108="","",VLOOKUP(E108,'Food List'!$C$15:$D$26,2,FALSE))</f>
        <v>252</v>
      </c>
      <c r="G108" s="98">
        <v>550</v>
      </c>
      <c r="H108" s="99">
        <f t="shared" si="6"/>
        <v>1386</v>
      </c>
      <c r="I108" s="158"/>
      <c r="K108" s="154"/>
      <c r="L108" s="18" t="s">
        <v>437</v>
      </c>
      <c r="M108" s="59" t="s">
        <v>489</v>
      </c>
      <c r="N108" s="59">
        <f>IF(M108="","",VLOOKUP(M108,'Food List'!$C$15:$D$26,2,FALSE))</f>
        <v>344</v>
      </c>
      <c r="O108" s="98">
        <v>550</v>
      </c>
      <c r="P108" s="99">
        <f t="shared" si="7"/>
        <v>1892</v>
      </c>
      <c r="Q108" s="158"/>
    </row>
    <row r="110" spans="3:17" x14ac:dyDescent="0.25">
      <c r="C110" s="146" t="s">
        <v>9</v>
      </c>
      <c r="D110" s="155"/>
      <c r="E110" s="155"/>
      <c r="F110" s="155"/>
      <c r="G110" s="155"/>
      <c r="H110" s="155"/>
      <c r="I110" s="147"/>
      <c r="K110" s="146" t="s">
        <v>10</v>
      </c>
      <c r="L110" s="155"/>
      <c r="M110" s="155"/>
      <c r="N110" s="155"/>
      <c r="O110" s="155"/>
      <c r="P110" s="155"/>
      <c r="Q110" s="147"/>
    </row>
    <row r="111" spans="3:17" ht="57" customHeight="1" x14ac:dyDescent="0.25">
      <c r="C111" s="156"/>
      <c r="D111" s="157"/>
      <c r="E111" s="81" t="s">
        <v>438</v>
      </c>
      <c r="F111" s="82" t="s">
        <v>440</v>
      </c>
      <c r="G111" s="81" t="s">
        <v>441</v>
      </c>
      <c r="H111" s="82" t="s">
        <v>439</v>
      </c>
      <c r="K111" s="156"/>
      <c r="L111" s="157"/>
      <c r="M111" s="81" t="s">
        <v>438</v>
      </c>
      <c r="N111" s="82" t="s">
        <v>440</v>
      </c>
      <c r="O111" s="81" t="s">
        <v>441</v>
      </c>
      <c r="P111" s="82" t="s">
        <v>439</v>
      </c>
    </row>
    <row r="112" spans="3:17" ht="45" x14ac:dyDescent="0.25">
      <c r="C112" s="152" t="s">
        <v>428</v>
      </c>
      <c r="D112" s="18" t="s">
        <v>435</v>
      </c>
      <c r="E112" s="59" t="s">
        <v>491</v>
      </c>
      <c r="F112" s="59">
        <f>IF(E112="","",VLOOKUP(E112,'Food List'!$C$15:$D$26,2,FALSE))</f>
        <v>325</v>
      </c>
      <c r="G112" s="98">
        <v>250</v>
      </c>
      <c r="H112" s="99">
        <f>IF(E112="","",G112/100*F112)</f>
        <v>812.5</v>
      </c>
      <c r="K112" s="152" t="s">
        <v>428</v>
      </c>
      <c r="L112" s="18" t="s">
        <v>435</v>
      </c>
      <c r="M112" s="59" t="s">
        <v>491</v>
      </c>
      <c r="N112" s="59">
        <f>IF(M112="","",VLOOKUP(M112,'Food List'!$C$15:$D$26,2,FALSE))</f>
        <v>325</v>
      </c>
      <c r="O112" s="98">
        <v>250</v>
      </c>
      <c r="P112" s="99">
        <f>IF(M112="","",O112/100*N112)</f>
        <v>812.5</v>
      </c>
    </row>
    <row r="113" spans="3:16" ht="30" x14ac:dyDescent="0.25">
      <c r="C113" s="153"/>
      <c r="D113" s="37" t="s">
        <v>436</v>
      </c>
      <c r="E113" s="60" t="s">
        <v>487</v>
      </c>
      <c r="F113" s="59">
        <f>IF(E113="","",VLOOKUP(E113,'Food List'!$C$15:$D$26,2,FALSE))</f>
        <v>171</v>
      </c>
      <c r="G113" s="98">
        <v>350</v>
      </c>
      <c r="H113" s="99">
        <f t="shared" ref="H113:H132" si="8">IF(E113="","",G113/100*F113)</f>
        <v>598.5</v>
      </c>
      <c r="K113" s="153"/>
      <c r="L113" s="37" t="s">
        <v>436</v>
      </c>
      <c r="M113" s="60" t="s">
        <v>492</v>
      </c>
      <c r="N113" s="59">
        <f>IF(M113="","",VLOOKUP(M113,'Food List'!$C$15:$D$26,2,FALSE))</f>
        <v>125</v>
      </c>
      <c r="O113" s="98">
        <v>350</v>
      </c>
      <c r="P113" s="99">
        <f t="shared" ref="P113:P132" si="9">IF(M113="","",O113/100*N113)</f>
        <v>437.5</v>
      </c>
    </row>
    <row r="114" spans="3:16" ht="30" x14ac:dyDescent="0.25">
      <c r="C114" s="154"/>
      <c r="D114" s="18" t="s">
        <v>437</v>
      </c>
      <c r="E114" s="59" t="s">
        <v>488</v>
      </c>
      <c r="F114" s="59">
        <f>IF(E114="","",VLOOKUP(E114,'Food List'!$C$15:$D$26,2,FALSE))</f>
        <v>252</v>
      </c>
      <c r="G114" s="98">
        <v>550</v>
      </c>
      <c r="H114" s="99">
        <f t="shared" si="8"/>
        <v>1386</v>
      </c>
      <c r="K114" s="154"/>
      <c r="L114" s="18" t="s">
        <v>437</v>
      </c>
      <c r="M114" s="59" t="s">
        <v>487</v>
      </c>
      <c r="N114" s="59">
        <f>IF(M114="","",VLOOKUP(M114,'Food List'!$C$15:$D$26,2,FALSE))</f>
        <v>171</v>
      </c>
      <c r="O114" s="98">
        <v>550</v>
      </c>
      <c r="P114" s="99">
        <f t="shared" si="9"/>
        <v>940.5</v>
      </c>
    </row>
    <row r="115" spans="3:16" ht="45" x14ac:dyDescent="0.25">
      <c r="C115" s="149" t="s">
        <v>429</v>
      </c>
      <c r="D115" s="37" t="s">
        <v>435</v>
      </c>
      <c r="E115" s="60" t="s">
        <v>491</v>
      </c>
      <c r="F115" s="59">
        <f>IF(E115="","",VLOOKUP(E115,'Food List'!$C$15:$D$26,2,FALSE))</f>
        <v>325</v>
      </c>
      <c r="G115" s="98">
        <v>250</v>
      </c>
      <c r="H115" s="99">
        <f t="shared" si="8"/>
        <v>812.5</v>
      </c>
      <c r="K115" s="149" t="s">
        <v>429</v>
      </c>
      <c r="L115" s="37" t="s">
        <v>435</v>
      </c>
      <c r="M115" s="60" t="s">
        <v>494</v>
      </c>
      <c r="N115" s="59">
        <f>IF(M115="","",VLOOKUP(M115,'Food List'!$C$15:$D$26,2,FALSE))</f>
        <v>471</v>
      </c>
      <c r="O115" s="98">
        <v>250</v>
      </c>
      <c r="P115" s="99">
        <f t="shared" si="9"/>
        <v>1177.5</v>
      </c>
    </row>
    <row r="116" spans="3:16" ht="30" x14ac:dyDescent="0.25">
      <c r="C116" s="150"/>
      <c r="D116" s="18" t="s">
        <v>436</v>
      </c>
      <c r="E116" s="59" t="s">
        <v>494</v>
      </c>
      <c r="F116" s="59">
        <f>IF(E116="","",VLOOKUP(E116,'Food List'!$C$15:$D$26,2,FALSE))</f>
        <v>471</v>
      </c>
      <c r="G116" s="98">
        <v>350</v>
      </c>
      <c r="H116" s="99">
        <f t="shared" si="8"/>
        <v>1648.5</v>
      </c>
      <c r="K116" s="150"/>
      <c r="L116" s="18" t="s">
        <v>436</v>
      </c>
      <c r="M116" s="59" t="s">
        <v>489</v>
      </c>
      <c r="N116" s="59">
        <f>IF(M116="","",VLOOKUP(M116,'Food List'!$C$15:$D$26,2,FALSE))</f>
        <v>344</v>
      </c>
      <c r="O116" s="98">
        <v>350</v>
      </c>
      <c r="P116" s="99">
        <f t="shared" si="9"/>
        <v>1204</v>
      </c>
    </row>
    <row r="117" spans="3:16" ht="30" x14ac:dyDescent="0.25">
      <c r="C117" s="151"/>
      <c r="D117" s="37" t="s">
        <v>437</v>
      </c>
      <c r="E117" s="60" t="s">
        <v>495</v>
      </c>
      <c r="F117" s="59">
        <f>IF(E117="","",VLOOKUP(E117,'Food List'!$C$15:$D$26,2,FALSE))</f>
        <v>252</v>
      </c>
      <c r="G117" s="98">
        <v>550</v>
      </c>
      <c r="H117" s="99">
        <f t="shared" si="8"/>
        <v>1386</v>
      </c>
      <c r="K117" s="151"/>
      <c r="L117" s="37" t="s">
        <v>437</v>
      </c>
      <c r="M117" s="60" t="s">
        <v>496</v>
      </c>
      <c r="N117" s="59">
        <f>IF(M117="","",VLOOKUP(M117,'Food List'!$C$15:$D$26,2,FALSE))</f>
        <v>156</v>
      </c>
      <c r="O117" s="98">
        <v>550</v>
      </c>
      <c r="P117" s="99">
        <f t="shared" si="9"/>
        <v>858</v>
      </c>
    </row>
    <row r="118" spans="3:16" ht="45" x14ac:dyDescent="0.25">
      <c r="C118" s="152" t="s">
        <v>430</v>
      </c>
      <c r="D118" s="18" t="s">
        <v>435</v>
      </c>
      <c r="E118" s="59" t="s">
        <v>491</v>
      </c>
      <c r="F118" s="59">
        <f>IF(E118="","",VLOOKUP(E118,'Food List'!$C$15:$D$26,2,FALSE))</f>
        <v>325</v>
      </c>
      <c r="G118" s="98">
        <v>250</v>
      </c>
      <c r="H118" s="99">
        <f t="shared" si="8"/>
        <v>812.5</v>
      </c>
      <c r="K118" s="152" t="s">
        <v>430</v>
      </c>
      <c r="L118" s="18" t="s">
        <v>435</v>
      </c>
      <c r="M118" s="59" t="s">
        <v>495</v>
      </c>
      <c r="N118" s="59">
        <f>IF(M118="","",VLOOKUP(M118,'Food List'!$C$15:$D$26,2,FALSE))</f>
        <v>252</v>
      </c>
      <c r="O118" s="98">
        <v>250</v>
      </c>
      <c r="P118" s="99">
        <f t="shared" si="9"/>
        <v>630</v>
      </c>
    </row>
    <row r="119" spans="3:16" ht="30" x14ac:dyDescent="0.25">
      <c r="C119" s="153"/>
      <c r="D119" s="37" t="s">
        <v>436</v>
      </c>
      <c r="E119" s="60" t="s">
        <v>496</v>
      </c>
      <c r="F119" s="59">
        <f>IF(E119="","",VLOOKUP(E119,'Food List'!$C$15:$D$26,2,FALSE))</f>
        <v>156</v>
      </c>
      <c r="G119" s="98">
        <v>350</v>
      </c>
      <c r="H119" s="99">
        <f t="shared" si="8"/>
        <v>546</v>
      </c>
      <c r="K119" s="153"/>
      <c r="L119" s="37" t="s">
        <v>436</v>
      </c>
      <c r="M119" s="60" t="s">
        <v>493</v>
      </c>
      <c r="N119" s="59">
        <f>IF(M119="","",VLOOKUP(M119,'Food List'!$C$15:$D$26,2,FALSE))</f>
        <v>239</v>
      </c>
      <c r="O119" s="98">
        <v>350</v>
      </c>
      <c r="P119" s="99">
        <f t="shared" si="9"/>
        <v>836.5</v>
      </c>
    </row>
    <row r="120" spans="3:16" ht="30" x14ac:dyDescent="0.25">
      <c r="C120" s="154"/>
      <c r="D120" s="18" t="s">
        <v>437</v>
      </c>
      <c r="E120" s="59" t="s">
        <v>492</v>
      </c>
      <c r="F120" s="59">
        <f>IF(E120="","",VLOOKUP(E120,'Food List'!$C$15:$D$26,2,FALSE))</f>
        <v>125</v>
      </c>
      <c r="G120" s="98">
        <v>550</v>
      </c>
      <c r="H120" s="99">
        <f t="shared" si="8"/>
        <v>687.5</v>
      </c>
      <c r="K120" s="154"/>
      <c r="L120" s="18" t="s">
        <v>437</v>
      </c>
      <c r="M120" s="59" t="s">
        <v>488</v>
      </c>
      <c r="N120" s="59">
        <f>IF(M120="","",VLOOKUP(M120,'Food List'!$C$15:$D$26,2,FALSE))</f>
        <v>252</v>
      </c>
      <c r="O120" s="98">
        <v>550</v>
      </c>
      <c r="P120" s="99">
        <f t="shared" si="9"/>
        <v>1386</v>
      </c>
    </row>
    <row r="121" spans="3:16" ht="45" x14ac:dyDescent="0.25">
      <c r="C121" s="149" t="s">
        <v>431</v>
      </c>
      <c r="D121" s="37" t="s">
        <v>435</v>
      </c>
      <c r="E121" s="60" t="s">
        <v>491</v>
      </c>
      <c r="F121" s="59">
        <f>IF(E121="","",VLOOKUP(E121,'Food List'!$C$15:$D$26,2,FALSE))</f>
        <v>325</v>
      </c>
      <c r="G121" s="98">
        <v>250</v>
      </c>
      <c r="H121" s="99">
        <f t="shared" si="8"/>
        <v>812.5</v>
      </c>
      <c r="K121" s="149" t="s">
        <v>431</v>
      </c>
      <c r="L121" s="37" t="s">
        <v>435</v>
      </c>
      <c r="M121" s="60" t="s">
        <v>487</v>
      </c>
      <c r="N121" s="59">
        <f>IF(M121="","",VLOOKUP(M121,'Food List'!$C$15:$D$26,2,FALSE))</f>
        <v>171</v>
      </c>
      <c r="O121" s="98">
        <v>250</v>
      </c>
      <c r="P121" s="99">
        <f t="shared" si="9"/>
        <v>427.5</v>
      </c>
    </row>
    <row r="122" spans="3:16" ht="30" x14ac:dyDescent="0.25">
      <c r="C122" s="150"/>
      <c r="D122" s="18" t="s">
        <v>436</v>
      </c>
      <c r="E122" s="59" t="s">
        <v>487</v>
      </c>
      <c r="F122" s="59">
        <f>IF(E122="","",VLOOKUP(E122,'Food List'!$C$15:$D$26,2,FALSE))</f>
        <v>171</v>
      </c>
      <c r="G122" s="98">
        <v>350</v>
      </c>
      <c r="H122" s="99">
        <f t="shared" si="8"/>
        <v>598.5</v>
      </c>
      <c r="K122" s="150"/>
      <c r="L122" s="18" t="s">
        <v>436</v>
      </c>
      <c r="M122" s="59" t="s">
        <v>494</v>
      </c>
      <c r="N122" s="59">
        <f>IF(M122="","",VLOOKUP(M122,'Food List'!$C$15:$D$26,2,FALSE))</f>
        <v>471</v>
      </c>
      <c r="O122" s="98">
        <v>350</v>
      </c>
      <c r="P122" s="99">
        <f t="shared" si="9"/>
        <v>1648.5</v>
      </c>
    </row>
    <row r="123" spans="3:16" ht="30" x14ac:dyDescent="0.25">
      <c r="C123" s="151"/>
      <c r="D123" s="37" t="s">
        <v>437</v>
      </c>
      <c r="E123" s="60" t="s">
        <v>496</v>
      </c>
      <c r="F123" s="59">
        <f>IF(E123="","",VLOOKUP(E123,'Food List'!$C$15:$D$26,2,FALSE))</f>
        <v>156</v>
      </c>
      <c r="G123" s="98">
        <v>550</v>
      </c>
      <c r="H123" s="99">
        <f t="shared" si="8"/>
        <v>858</v>
      </c>
      <c r="K123" s="151"/>
      <c r="L123" s="37" t="s">
        <v>437</v>
      </c>
      <c r="M123" s="60" t="s">
        <v>498</v>
      </c>
      <c r="N123" s="59">
        <f>IF(M123="","",VLOOKUP(M123,'Food List'!$C$15:$D$26,2,FALSE))</f>
        <v>383</v>
      </c>
      <c r="O123" s="98">
        <v>550</v>
      </c>
      <c r="P123" s="99">
        <f t="shared" si="9"/>
        <v>2106.5</v>
      </c>
    </row>
    <row r="124" spans="3:16" ht="30" x14ac:dyDescent="0.25">
      <c r="C124" s="152" t="s">
        <v>432</v>
      </c>
      <c r="D124" s="18" t="s">
        <v>435</v>
      </c>
      <c r="E124" s="59" t="s">
        <v>494</v>
      </c>
      <c r="F124" s="59">
        <f>IF(E124="","",VLOOKUP(E124,'Food List'!$C$15:$D$26,2,FALSE))</f>
        <v>471</v>
      </c>
      <c r="G124" s="98">
        <v>250</v>
      </c>
      <c r="H124" s="99">
        <f t="shared" si="8"/>
        <v>1177.5</v>
      </c>
      <c r="K124" s="152" t="s">
        <v>432</v>
      </c>
      <c r="L124" s="18" t="s">
        <v>435</v>
      </c>
      <c r="M124" s="59" t="s">
        <v>493</v>
      </c>
      <c r="N124" s="59">
        <f>IF(M124="","",VLOOKUP(M124,'Food List'!$C$15:$D$26,2,FALSE))</f>
        <v>239</v>
      </c>
      <c r="O124" s="98">
        <v>250</v>
      </c>
      <c r="P124" s="99">
        <f t="shared" si="9"/>
        <v>597.5</v>
      </c>
    </row>
    <row r="125" spans="3:16" x14ac:dyDescent="0.25">
      <c r="C125" s="153"/>
      <c r="D125" s="37" t="s">
        <v>436</v>
      </c>
      <c r="E125" s="60" t="s">
        <v>489</v>
      </c>
      <c r="F125" s="59">
        <f>IF(E125="","",VLOOKUP(E125,'Food List'!$C$15:$D$26,2,FALSE))</f>
        <v>344</v>
      </c>
      <c r="G125" s="98">
        <v>350</v>
      </c>
      <c r="H125" s="99">
        <f t="shared" si="8"/>
        <v>1204</v>
      </c>
      <c r="K125" s="153"/>
      <c r="L125" s="37" t="s">
        <v>436</v>
      </c>
      <c r="M125" s="60" t="s">
        <v>489</v>
      </c>
      <c r="N125" s="59">
        <f>IF(M125="","",VLOOKUP(M125,'Food List'!$C$15:$D$26,2,FALSE))</f>
        <v>344</v>
      </c>
      <c r="O125" s="98">
        <v>350</v>
      </c>
      <c r="P125" s="99">
        <f t="shared" si="9"/>
        <v>1204</v>
      </c>
    </row>
    <row r="126" spans="3:16" ht="30" x14ac:dyDescent="0.25">
      <c r="C126" s="154"/>
      <c r="D126" s="18" t="s">
        <v>437</v>
      </c>
      <c r="E126" s="59" t="s">
        <v>497</v>
      </c>
      <c r="F126" s="59">
        <f>IF(E126="","",VLOOKUP(E126,'Food List'!$C$15:$D$26,2,FALSE))</f>
        <v>254</v>
      </c>
      <c r="G126" s="98">
        <v>550</v>
      </c>
      <c r="H126" s="99">
        <f t="shared" si="8"/>
        <v>1397</v>
      </c>
      <c r="K126" s="154"/>
      <c r="L126" s="18" t="s">
        <v>437</v>
      </c>
      <c r="M126" s="59" t="s">
        <v>494</v>
      </c>
      <c r="N126" s="59">
        <f>IF(M126="","",VLOOKUP(M126,'Food List'!$C$15:$D$26,2,FALSE))</f>
        <v>471</v>
      </c>
      <c r="O126" s="98">
        <v>550</v>
      </c>
      <c r="P126" s="99">
        <f t="shared" si="9"/>
        <v>2590.5</v>
      </c>
    </row>
    <row r="127" spans="3:16" ht="45" x14ac:dyDescent="0.25">
      <c r="C127" s="149" t="s">
        <v>433</v>
      </c>
      <c r="D127" s="37" t="s">
        <v>435</v>
      </c>
      <c r="E127" s="60" t="s">
        <v>491</v>
      </c>
      <c r="F127" s="59">
        <f>IF(E127="","",VLOOKUP(E127,'Food List'!$C$15:$D$26,2,FALSE))</f>
        <v>325</v>
      </c>
      <c r="G127" s="98">
        <v>250</v>
      </c>
      <c r="H127" s="99">
        <f t="shared" si="8"/>
        <v>812.5</v>
      </c>
      <c r="K127" s="149" t="s">
        <v>433</v>
      </c>
      <c r="L127" s="37" t="s">
        <v>435</v>
      </c>
      <c r="M127" s="60" t="s">
        <v>488</v>
      </c>
      <c r="N127" s="59">
        <f>IF(M127="","",VLOOKUP(M127,'Food List'!$C$15:$D$26,2,FALSE))</f>
        <v>252</v>
      </c>
      <c r="O127" s="98">
        <v>250</v>
      </c>
      <c r="P127" s="99">
        <f t="shared" si="9"/>
        <v>630</v>
      </c>
    </row>
    <row r="128" spans="3:16" ht="30" x14ac:dyDescent="0.25">
      <c r="C128" s="150"/>
      <c r="D128" s="18" t="s">
        <v>436</v>
      </c>
      <c r="E128" s="59" t="s">
        <v>487</v>
      </c>
      <c r="F128" s="59">
        <f>IF(E128="","",VLOOKUP(E128,'Food List'!$C$15:$D$26,2,FALSE))</f>
        <v>171</v>
      </c>
      <c r="G128" s="98">
        <v>350</v>
      </c>
      <c r="H128" s="99">
        <f t="shared" si="8"/>
        <v>598.5</v>
      </c>
      <c r="K128" s="150"/>
      <c r="L128" s="18" t="s">
        <v>436</v>
      </c>
      <c r="M128" s="59" t="s">
        <v>495</v>
      </c>
      <c r="N128" s="59">
        <f>IF(M128="","",VLOOKUP(M128,'Food List'!$C$15:$D$26,2,FALSE))</f>
        <v>252</v>
      </c>
      <c r="O128" s="98">
        <v>350</v>
      </c>
      <c r="P128" s="99">
        <f t="shared" si="9"/>
        <v>882</v>
      </c>
    </row>
    <row r="129" spans="3:17" x14ac:dyDescent="0.25">
      <c r="C129" s="151"/>
      <c r="D129" s="37" t="s">
        <v>437</v>
      </c>
      <c r="E129" s="60" t="s">
        <v>489</v>
      </c>
      <c r="F129" s="59">
        <f>IF(E129="","",VLOOKUP(E129,'Food List'!$C$15:$D$26,2,FALSE))</f>
        <v>344</v>
      </c>
      <c r="G129" s="98">
        <v>550</v>
      </c>
      <c r="H129" s="99">
        <f t="shared" si="8"/>
        <v>1892</v>
      </c>
      <c r="I129" s="163" t="s">
        <v>472</v>
      </c>
      <c r="K129" s="151"/>
      <c r="L129" s="37" t="s">
        <v>437</v>
      </c>
      <c r="M129" s="60" t="s">
        <v>489</v>
      </c>
      <c r="N129" s="59">
        <f>IF(M129="","",VLOOKUP(M129,'Food List'!$C$15:$D$26,2,FALSE))</f>
        <v>344</v>
      </c>
      <c r="O129" s="98">
        <v>550</v>
      </c>
      <c r="P129" s="99">
        <f t="shared" si="9"/>
        <v>1892</v>
      </c>
      <c r="Q129" s="163" t="s">
        <v>472</v>
      </c>
    </row>
    <row r="130" spans="3:17" ht="30" x14ac:dyDescent="0.25">
      <c r="C130" s="152" t="s">
        <v>434</v>
      </c>
      <c r="D130" s="18" t="s">
        <v>435</v>
      </c>
      <c r="E130" s="59" t="s">
        <v>487</v>
      </c>
      <c r="F130" s="59">
        <f>IF(E130="","",VLOOKUP(E130,'Food List'!$C$15:$D$26,2,FALSE))</f>
        <v>171</v>
      </c>
      <c r="G130" s="98">
        <v>250</v>
      </c>
      <c r="H130" s="99">
        <f t="shared" si="8"/>
        <v>427.5</v>
      </c>
      <c r="I130" s="164"/>
      <c r="K130" s="152" t="s">
        <v>434</v>
      </c>
      <c r="L130" s="18" t="s">
        <v>435</v>
      </c>
      <c r="M130" s="59" t="s">
        <v>490</v>
      </c>
      <c r="N130" s="59">
        <f>IF(M130="","",VLOOKUP(M130,'Food List'!$C$15:$D$26,2,FALSE))</f>
        <v>369</v>
      </c>
      <c r="O130" s="98">
        <v>250</v>
      </c>
      <c r="P130" s="99">
        <f t="shared" si="9"/>
        <v>922.5</v>
      </c>
      <c r="Q130" s="164"/>
    </row>
    <row r="131" spans="3:17" ht="30" x14ac:dyDescent="0.25">
      <c r="C131" s="153"/>
      <c r="D131" s="37" t="s">
        <v>436</v>
      </c>
      <c r="E131" s="60" t="s">
        <v>490</v>
      </c>
      <c r="F131" s="59">
        <f>IF(E131="","",VLOOKUP(E131,'Food List'!$C$15:$D$26,2,FALSE))</f>
        <v>369</v>
      </c>
      <c r="G131" s="98">
        <v>350</v>
      </c>
      <c r="H131" s="99">
        <f t="shared" si="8"/>
        <v>1291.5</v>
      </c>
      <c r="I131" s="158">
        <f>SUM(H112:H132)</f>
        <v>22350</v>
      </c>
      <c r="K131" s="153"/>
      <c r="L131" s="37" t="s">
        <v>436</v>
      </c>
      <c r="M131" s="60" t="s">
        <v>496</v>
      </c>
      <c r="N131" s="59">
        <f>IF(M131="","",VLOOKUP(M131,'Food List'!$C$15:$D$26,2,FALSE))</f>
        <v>156</v>
      </c>
      <c r="O131" s="98">
        <v>350</v>
      </c>
      <c r="P131" s="99">
        <f t="shared" si="9"/>
        <v>546</v>
      </c>
      <c r="Q131" s="158">
        <f>SUM(P112:P132)</f>
        <v>23126.5</v>
      </c>
    </row>
    <row r="132" spans="3:17" ht="30" x14ac:dyDescent="0.25">
      <c r="C132" s="154"/>
      <c r="D132" s="18" t="s">
        <v>437</v>
      </c>
      <c r="E132" s="59" t="s">
        <v>494</v>
      </c>
      <c r="F132" s="59">
        <f>IF(E132="","",VLOOKUP(E132,'Food List'!$C$15:$D$26,2,FALSE))</f>
        <v>471</v>
      </c>
      <c r="G132" s="98">
        <v>550</v>
      </c>
      <c r="H132" s="99">
        <f t="shared" si="8"/>
        <v>2590.5</v>
      </c>
      <c r="I132" s="158"/>
      <c r="K132" s="154"/>
      <c r="L132" s="18" t="s">
        <v>437</v>
      </c>
      <c r="M132" s="59" t="s">
        <v>497</v>
      </c>
      <c r="N132" s="59">
        <f>IF(M132="","",VLOOKUP(M132,'Food List'!$C$15:$D$26,2,FALSE))</f>
        <v>254</v>
      </c>
      <c r="O132" s="98">
        <v>550</v>
      </c>
      <c r="P132" s="99">
        <f t="shared" si="9"/>
        <v>1397</v>
      </c>
      <c r="Q132" s="158"/>
    </row>
  </sheetData>
  <mergeCells count="111">
    <mergeCell ref="Q129:Q130"/>
    <mergeCell ref="C130:C132"/>
    <mergeCell ref="K130:K132"/>
    <mergeCell ref="I131:I132"/>
    <mergeCell ref="Q131:Q132"/>
    <mergeCell ref="C124:C126"/>
    <mergeCell ref="K124:K126"/>
    <mergeCell ref="C127:C129"/>
    <mergeCell ref="K127:K129"/>
    <mergeCell ref="I129:I130"/>
    <mergeCell ref="C115:C117"/>
    <mergeCell ref="K115:K117"/>
    <mergeCell ref="C118:C120"/>
    <mergeCell ref="K118:K120"/>
    <mergeCell ref="C121:C123"/>
    <mergeCell ref="K121:K123"/>
    <mergeCell ref="C110:I110"/>
    <mergeCell ref="K110:Q110"/>
    <mergeCell ref="C111:D111"/>
    <mergeCell ref="K111:L111"/>
    <mergeCell ref="C112:C114"/>
    <mergeCell ref="K112:K114"/>
    <mergeCell ref="Q105:Q106"/>
    <mergeCell ref="C106:C108"/>
    <mergeCell ref="K106:K108"/>
    <mergeCell ref="I107:I108"/>
    <mergeCell ref="Q107:Q108"/>
    <mergeCell ref="C100:C102"/>
    <mergeCell ref="K100:K102"/>
    <mergeCell ref="C103:C105"/>
    <mergeCell ref="K103:K105"/>
    <mergeCell ref="I105:I106"/>
    <mergeCell ref="C91:C93"/>
    <mergeCell ref="K91:K93"/>
    <mergeCell ref="C94:C96"/>
    <mergeCell ref="K94:K96"/>
    <mergeCell ref="C97:C99"/>
    <mergeCell ref="K97:K99"/>
    <mergeCell ref="C86:I86"/>
    <mergeCell ref="K86:Q86"/>
    <mergeCell ref="C87:D87"/>
    <mergeCell ref="K87:L87"/>
    <mergeCell ref="C88:C90"/>
    <mergeCell ref="K88:K90"/>
    <mergeCell ref="Q81:Q82"/>
    <mergeCell ref="C82:C84"/>
    <mergeCell ref="K82:K84"/>
    <mergeCell ref="I83:I84"/>
    <mergeCell ref="Q83:Q84"/>
    <mergeCell ref="C76:C78"/>
    <mergeCell ref="K76:K78"/>
    <mergeCell ref="C79:C81"/>
    <mergeCell ref="K79:K81"/>
    <mergeCell ref="I81:I82"/>
    <mergeCell ref="C67:C69"/>
    <mergeCell ref="K67:K69"/>
    <mergeCell ref="C70:C72"/>
    <mergeCell ref="K70:K72"/>
    <mergeCell ref="C73:C75"/>
    <mergeCell ref="K73:K75"/>
    <mergeCell ref="C62:I62"/>
    <mergeCell ref="K62:Q62"/>
    <mergeCell ref="C63:D63"/>
    <mergeCell ref="K63:L63"/>
    <mergeCell ref="C64:C66"/>
    <mergeCell ref="K64:K66"/>
    <mergeCell ref="C14:I14"/>
    <mergeCell ref="C28:C30"/>
    <mergeCell ref="C31:C33"/>
    <mergeCell ref="C34:C36"/>
    <mergeCell ref="B2:L9"/>
    <mergeCell ref="C16:C18"/>
    <mergeCell ref="C19:C21"/>
    <mergeCell ref="C22:C24"/>
    <mergeCell ref="C25:C27"/>
    <mergeCell ref="K25:K27"/>
    <mergeCell ref="K28:K30"/>
    <mergeCell ref="K31:K33"/>
    <mergeCell ref="K34:K36"/>
    <mergeCell ref="C15:D15"/>
    <mergeCell ref="K14:Q14"/>
    <mergeCell ref="K15:L15"/>
    <mergeCell ref="K16:K18"/>
    <mergeCell ref="K19:K21"/>
    <mergeCell ref="K22:K24"/>
    <mergeCell ref="I33:I34"/>
    <mergeCell ref="I35:I36"/>
    <mergeCell ref="Q33:Q34"/>
    <mergeCell ref="Q35:Q36"/>
    <mergeCell ref="K49:K51"/>
    <mergeCell ref="K52:K54"/>
    <mergeCell ref="C52:C54"/>
    <mergeCell ref="C55:C57"/>
    <mergeCell ref="C58:C60"/>
    <mergeCell ref="C49:C51"/>
    <mergeCell ref="K38:Q38"/>
    <mergeCell ref="K39:L39"/>
    <mergeCell ref="K40:K42"/>
    <mergeCell ref="K43:K45"/>
    <mergeCell ref="K46:K48"/>
    <mergeCell ref="C38:I38"/>
    <mergeCell ref="C39:D39"/>
    <mergeCell ref="C40:C42"/>
    <mergeCell ref="C43:C45"/>
    <mergeCell ref="C46:C48"/>
    <mergeCell ref="Q59:Q60"/>
    <mergeCell ref="I59:I60"/>
    <mergeCell ref="I57:I58"/>
    <mergeCell ref="Q57:Q58"/>
    <mergeCell ref="K55:K57"/>
    <mergeCell ref="K58:K60"/>
  </mergeCells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'Food List'!$C$15:$C$26</xm:f>
          </x14:formula1>
          <xm:sqref>E16:E36 M16:M36 E112:E132 E40:E60 M40:M60 E64:E84 M64:M84 E88:E108 M88:M108 M112:M132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L26"/>
  <sheetViews>
    <sheetView zoomScaleNormal="100" workbookViewId="0">
      <selection activeCell="B39" sqref="B39"/>
    </sheetView>
  </sheetViews>
  <sheetFormatPr defaultRowHeight="15" x14ac:dyDescent="0.25"/>
  <cols>
    <col min="1" max="2" width="9.140625" style="1"/>
    <col min="3" max="3" width="31.140625" style="1" customWidth="1"/>
    <col min="4" max="4" width="23.5703125" style="1" customWidth="1"/>
    <col min="5" max="16384" width="9.140625" style="1"/>
  </cols>
  <sheetData>
    <row r="1" spans="2:12" s="7" customFormat="1" x14ac:dyDescent="0.25"/>
    <row r="2" spans="2:12" s="7" customFormat="1" x14ac:dyDescent="0.25">
      <c r="B2" s="165" t="s">
        <v>442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2:12" s="7" customFormat="1" ht="15" customHeight="1" x14ac:dyDescent="0.25"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</row>
    <row r="4" spans="2:12" s="7" customFormat="1" ht="15" customHeight="1" x14ac:dyDescent="0.25"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</row>
    <row r="5" spans="2:12" s="7" customFormat="1" ht="15" customHeight="1" x14ac:dyDescent="0.25"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</row>
    <row r="6" spans="2:12" s="7" customFormat="1" ht="15" customHeight="1" x14ac:dyDescent="0.25"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2:12" s="7" customFormat="1" ht="15" customHeight="1" x14ac:dyDescent="0.25"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2:12" s="7" customFormat="1" ht="15" customHeight="1" x14ac:dyDescent="0.25"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</row>
    <row r="9" spans="2:12" s="17" customFormat="1" ht="15" customHeight="1" x14ac:dyDescent="0.25"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</row>
    <row r="13" spans="2:12" x14ac:dyDescent="0.25">
      <c r="C13" s="167" t="s">
        <v>442</v>
      </c>
      <c r="D13" s="167"/>
    </row>
    <row r="14" spans="2:12" x14ac:dyDescent="0.25">
      <c r="C14" s="18" t="s">
        <v>438</v>
      </c>
      <c r="D14" s="70" t="s">
        <v>440</v>
      </c>
    </row>
    <row r="15" spans="2:12" x14ac:dyDescent="0.25">
      <c r="C15" s="73" t="s">
        <v>489</v>
      </c>
      <c r="D15" s="73">
        <v>344</v>
      </c>
    </row>
    <row r="16" spans="2:12" x14ac:dyDescent="0.25">
      <c r="C16" s="72" t="s">
        <v>490</v>
      </c>
      <c r="D16" s="72">
        <v>369</v>
      </c>
    </row>
    <row r="17" spans="3:4" x14ac:dyDescent="0.25">
      <c r="C17" s="71" t="s">
        <v>491</v>
      </c>
      <c r="D17" s="71">
        <v>325</v>
      </c>
    </row>
    <row r="18" spans="3:4" x14ac:dyDescent="0.25">
      <c r="C18" s="72" t="s">
        <v>496</v>
      </c>
      <c r="D18" s="72">
        <v>156</v>
      </c>
    </row>
    <row r="19" spans="3:4" x14ac:dyDescent="0.25">
      <c r="C19" s="71" t="s">
        <v>495</v>
      </c>
      <c r="D19" s="71">
        <v>252</v>
      </c>
    </row>
    <row r="20" spans="3:4" x14ac:dyDescent="0.25">
      <c r="C20" s="72" t="s">
        <v>492</v>
      </c>
      <c r="D20" s="72">
        <v>125</v>
      </c>
    </row>
    <row r="21" spans="3:4" x14ac:dyDescent="0.25">
      <c r="C21" s="71" t="s">
        <v>487</v>
      </c>
      <c r="D21" s="71">
        <v>171</v>
      </c>
    </row>
    <row r="22" spans="3:4" x14ac:dyDescent="0.25">
      <c r="C22" s="72" t="s">
        <v>488</v>
      </c>
      <c r="D22" s="72">
        <v>252</v>
      </c>
    </row>
    <row r="23" spans="3:4" x14ac:dyDescent="0.25">
      <c r="C23" s="71" t="s">
        <v>493</v>
      </c>
      <c r="D23" s="71">
        <v>239</v>
      </c>
    </row>
    <row r="24" spans="3:4" x14ac:dyDescent="0.25">
      <c r="C24" s="72" t="s">
        <v>494</v>
      </c>
      <c r="D24" s="72">
        <v>471</v>
      </c>
    </row>
    <row r="25" spans="3:4" x14ac:dyDescent="0.25">
      <c r="C25" s="71" t="s">
        <v>497</v>
      </c>
      <c r="D25" s="71">
        <v>254</v>
      </c>
    </row>
    <row r="26" spans="3:4" x14ac:dyDescent="0.25">
      <c r="C26" s="72" t="s">
        <v>498</v>
      </c>
      <c r="D26" s="72">
        <v>383</v>
      </c>
    </row>
  </sheetData>
  <mergeCells count="2">
    <mergeCell ref="B2:L9"/>
    <mergeCell ref="C13:D1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M25"/>
  <sheetViews>
    <sheetView topLeftCell="B1" zoomScaleNormal="100" workbookViewId="0">
      <selection activeCell="B2" sqref="B2:L9"/>
    </sheetView>
  </sheetViews>
  <sheetFormatPr defaultRowHeight="15" x14ac:dyDescent="0.25"/>
  <cols>
    <col min="1" max="1" width="9.140625" style="2"/>
    <col min="2" max="2" width="9.140625" style="2" customWidth="1"/>
    <col min="3" max="3" width="25.5703125" style="2" customWidth="1"/>
    <col min="4" max="4" width="17.42578125" style="2" customWidth="1"/>
    <col min="5" max="10" width="17.140625" style="2" customWidth="1"/>
    <col min="11" max="11" width="10" style="2" customWidth="1"/>
    <col min="12" max="16384" width="9.140625" style="2"/>
  </cols>
  <sheetData>
    <row r="1" spans="2:12" s="8" customFormat="1" x14ac:dyDescent="0.25"/>
    <row r="2" spans="2:12" s="8" customFormat="1" x14ac:dyDescent="0.25">
      <c r="B2" s="168" t="s">
        <v>451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2:12" s="8" customFormat="1" x14ac:dyDescent="0.25"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4" spans="2:12" s="8" customFormat="1" x14ac:dyDescent="0.25"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</row>
    <row r="5" spans="2:12" s="8" customFormat="1" x14ac:dyDescent="0.25"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</row>
    <row r="6" spans="2:12" s="8" customFormat="1" x14ac:dyDescent="0.25"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</row>
    <row r="7" spans="2:12" s="8" customFormat="1" x14ac:dyDescent="0.25"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2:12" s="8" customFormat="1" x14ac:dyDescent="0.25"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</row>
    <row r="9" spans="2:12" s="27" customFormat="1" x14ac:dyDescent="0.25"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</row>
    <row r="13" spans="2:12" x14ac:dyDescent="0.25">
      <c r="C13" s="170" t="s">
        <v>443</v>
      </c>
      <c r="D13" s="170"/>
      <c r="E13" s="170"/>
      <c r="F13" s="170"/>
      <c r="G13" s="170"/>
      <c r="H13" s="170"/>
      <c r="I13" s="170"/>
      <c r="J13" s="170"/>
      <c r="K13" s="171"/>
    </row>
    <row r="14" spans="2:12" ht="52.5" customHeight="1" x14ac:dyDescent="0.25">
      <c r="C14" s="94"/>
      <c r="D14" s="95" t="s">
        <v>428</v>
      </c>
      <c r="E14" s="96" t="s">
        <v>429</v>
      </c>
      <c r="F14" s="95" t="s">
        <v>430</v>
      </c>
      <c r="G14" s="96" t="s">
        <v>431</v>
      </c>
      <c r="H14" s="95" t="s">
        <v>432</v>
      </c>
      <c r="I14" s="96" t="s">
        <v>433</v>
      </c>
      <c r="J14" s="95" t="s">
        <v>434</v>
      </c>
      <c r="K14" s="38"/>
    </row>
    <row r="15" spans="2:12" x14ac:dyDescent="0.25">
      <c r="C15" s="92" t="s">
        <v>444</v>
      </c>
      <c r="D15" s="93" t="s">
        <v>260</v>
      </c>
      <c r="E15" s="93" t="s">
        <v>263</v>
      </c>
      <c r="F15" s="93" t="s">
        <v>101</v>
      </c>
      <c r="G15" s="93" t="s">
        <v>278</v>
      </c>
      <c r="H15" s="93" t="s">
        <v>335</v>
      </c>
      <c r="I15" s="93" t="s">
        <v>85</v>
      </c>
      <c r="J15" s="93" t="s">
        <v>123</v>
      </c>
      <c r="K15" s="74"/>
    </row>
    <row r="16" spans="2:12" x14ac:dyDescent="0.25">
      <c r="C16" s="89" t="s">
        <v>445</v>
      </c>
      <c r="D16" s="90">
        <v>60</v>
      </c>
      <c r="E16" s="90">
        <v>60</v>
      </c>
      <c r="F16" s="90">
        <v>60</v>
      </c>
      <c r="G16" s="90">
        <v>60</v>
      </c>
      <c r="H16" s="90">
        <v>60</v>
      </c>
      <c r="I16" s="90">
        <v>60</v>
      </c>
      <c r="J16" s="90">
        <v>60</v>
      </c>
      <c r="K16" s="75"/>
    </row>
    <row r="17" spans="3:13" ht="30" x14ac:dyDescent="0.25">
      <c r="C17" s="83" t="s">
        <v>446</v>
      </c>
      <c r="D17" s="83">
        <f>IF(D15="","",VLOOKUP(D15,'Activity Types'!$B$2:$I$136,6,FALSE))</f>
        <v>250</v>
      </c>
      <c r="E17" s="83">
        <f>IF(E15="","",VLOOKUP(E15,'Activity Types'!$B$2:$I$136,6,FALSE))</f>
        <v>245</v>
      </c>
      <c r="F17" s="83">
        <f>IF(F15="","",VLOOKUP(F15,'Activity Types'!$B$2:$I$136,6,FALSE))</f>
        <v>384</v>
      </c>
      <c r="G17" s="83">
        <f>IF(G15="","",VLOOKUP(G15,'Activity Types'!$B$2:$I$136,6,FALSE))</f>
        <v>235</v>
      </c>
      <c r="H17" s="83">
        <f>IF(H15="","",VLOOKUP(H15,'Activity Types'!$B$2:$I$136,6,FALSE))</f>
        <v>175</v>
      </c>
      <c r="I17" s="83">
        <f>IF(I15="","",VLOOKUP(I15,'Activity Types'!$B$2:$I$136,6,FALSE))</f>
        <v>195</v>
      </c>
      <c r="J17" s="83">
        <f>IF(J15="","",VLOOKUP(J15,'Activity Types'!$B$2:$I$136,6,FALSE))</f>
        <v>225</v>
      </c>
      <c r="K17" s="83" t="s">
        <v>447</v>
      </c>
    </row>
    <row r="18" spans="3:13" ht="30" x14ac:dyDescent="0.25">
      <c r="C18" s="84" t="s">
        <v>448</v>
      </c>
      <c r="D18" s="85">
        <f>D16/60*D17</f>
        <v>250</v>
      </c>
      <c r="E18" s="85">
        <f>E16/60*E17</f>
        <v>245</v>
      </c>
      <c r="F18" s="85">
        <f t="shared" ref="F18:J18" si="0">F16/60*F17</f>
        <v>384</v>
      </c>
      <c r="G18" s="85">
        <f>G16/60*G17</f>
        <v>235</v>
      </c>
      <c r="H18" s="85">
        <f t="shared" si="0"/>
        <v>175</v>
      </c>
      <c r="I18" s="85">
        <f t="shared" si="0"/>
        <v>195</v>
      </c>
      <c r="J18" s="85">
        <f t="shared" si="0"/>
        <v>225</v>
      </c>
      <c r="K18" s="86">
        <f>SUM(D18:J18)</f>
        <v>1709</v>
      </c>
    </row>
    <row r="19" spans="3:13" x14ac:dyDescent="0.25">
      <c r="C19" s="87" t="s">
        <v>449</v>
      </c>
      <c r="D19" s="88" t="s">
        <v>104</v>
      </c>
      <c r="E19" s="88" t="s">
        <v>338</v>
      </c>
      <c r="F19" s="88" t="s">
        <v>384</v>
      </c>
      <c r="G19" s="88" t="s">
        <v>375</v>
      </c>
      <c r="H19" s="88" t="s">
        <v>198</v>
      </c>
      <c r="I19" s="88" t="s">
        <v>158</v>
      </c>
      <c r="J19" s="88" t="s">
        <v>407</v>
      </c>
      <c r="K19" s="74"/>
    </row>
    <row r="20" spans="3:13" x14ac:dyDescent="0.25">
      <c r="C20" s="89" t="s">
        <v>445</v>
      </c>
      <c r="D20" s="90">
        <v>60</v>
      </c>
      <c r="E20" s="90">
        <v>60</v>
      </c>
      <c r="F20" s="90">
        <v>60</v>
      </c>
      <c r="G20" s="90">
        <v>60</v>
      </c>
      <c r="H20" s="90">
        <v>60</v>
      </c>
      <c r="I20" s="90">
        <v>60</v>
      </c>
      <c r="J20" s="90">
        <v>60</v>
      </c>
      <c r="K20" s="75"/>
    </row>
    <row r="21" spans="3:13" ht="30" x14ac:dyDescent="0.25">
      <c r="C21" s="83" t="s">
        <v>446</v>
      </c>
      <c r="D21" s="83">
        <f>IF(D19="","",VLOOKUP(D19,'Activity Types'!$B$2:$I$136,6,FALSE))</f>
        <v>354</v>
      </c>
      <c r="E21" s="83">
        <f>IF(E19="","",VLOOKUP(E19,'Activity Types'!$B$2:$I$136,6,FALSE))</f>
        <v>150</v>
      </c>
      <c r="F21" s="83">
        <f>IF(F19="","",VLOOKUP(F19,'Activity Types'!$B$2:$I$136,6,FALSE))</f>
        <v>215</v>
      </c>
      <c r="G21" s="83">
        <f>IF(G19="","",VLOOKUP(G19,'Activity Types'!$B$2:$I$136,6,FALSE))</f>
        <v>235</v>
      </c>
      <c r="H21" s="83">
        <f>IF(H19="","",VLOOKUP(H19,'Activity Types'!$B$2:$I$136,6,FALSE))</f>
        <v>275</v>
      </c>
      <c r="I21" s="83">
        <f>IF(I19="","",VLOOKUP(I19,'Activity Types'!$B$2:$I$136,6,FALSE))</f>
        <v>275</v>
      </c>
      <c r="J21" s="83">
        <f>IF(J19="","",VLOOKUP(J19,'Activity Types'!$B$2:$I$136,6,FALSE))</f>
        <v>180</v>
      </c>
      <c r="K21" s="180" t="s">
        <v>447</v>
      </c>
    </row>
    <row r="22" spans="3:13" ht="30" x14ac:dyDescent="0.25">
      <c r="C22" s="84" t="s">
        <v>448</v>
      </c>
      <c r="D22" s="85">
        <f>D20/60*D21</f>
        <v>354</v>
      </c>
      <c r="E22" s="85">
        <f t="shared" ref="E22:J22" si="1">E20/60*E21</f>
        <v>150</v>
      </c>
      <c r="F22" s="85">
        <f t="shared" si="1"/>
        <v>215</v>
      </c>
      <c r="G22" s="85">
        <f t="shared" si="1"/>
        <v>235</v>
      </c>
      <c r="H22" s="85">
        <f t="shared" si="1"/>
        <v>275</v>
      </c>
      <c r="I22" s="85">
        <f t="shared" si="1"/>
        <v>275</v>
      </c>
      <c r="J22" s="85">
        <f t="shared" si="1"/>
        <v>180</v>
      </c>
      <c r="K22" s="86">
        <f>SUM(D22:J22)</f>
        <v>1684</v>
      </c>
      <c r="M22" s="7"/>
    </row>
    <row r="23" spans="3:13" x14ac:dyDescent="0.25">
      <c r="C23" s="83" t="s">
        <v>450</v>
      </c>
      <c r="D23" s="91">
        <f>SUM(K18,K22)</f>
        <v>3393</v>
      </c>
      <c r="E23" s="75"/>
      <c r="F23" s="75"/>
      <c r="G23" s="75"/>
      <c r="H23" s="75"/>
      <c r="I23" s="75"/>
      <c r="J23" s="75"/>
      <c r="K23" s="179"/>
      <c r="M23" s="7"/>
    </row>
    <row r="24" spans="3:13" x14ac:dyDescent="0.25">
      <c r="F24" s="38"/>
      <c r="G24" s="38"/>
      <c r="H24" s="38"/>
      <c r="I24" s="38"/>
      <c r="J24" s="38"/>
      <c r="K24" s="38"/>
    </row>
    <row r="25" spans="3:13" x14ac:dyDescent="0.25">
      <c r="C25" s="38"/>
      <c r="K25" s="38"/>
    </row>
  </sheetData>
  <mergeCells count="2">
    <mergeCell ref="B2:L9"/>
    <mergeCell ref="C13:K13"/>
  </mergeCells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'Activity Types'!$B$2:$B$136</xm:f>
          </x14:formula1>
          <xm:sqref>D15:J15 D19:J19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34"/>
  <sheetViews>
    <sheetView zoomScale="85" zoomScaleNormal="85" workbookViewId="0">
      <selection activeCell="D34" sqref="D34"/>
    </sheetView>
  </sheetViews>
  <sheetFormatPr defaultRowHeight="15" x14ac:dyDescent="0.25"/>
  <cols>
    <col min="1" max="2" width="9.140625" style="1"/>
    <col min="3" max="12" width="17.140625" style="1" customWidth="1"/>
    <col min="13" max="14" width="9.140625" style="1" customWidth="1"/>
    <col min="15" max="16384" width="9.140625" style="1"/>
  </cols>
  <sheetData>
    <row r="1" spans="1:11" s="7" customFormat="1" ht="15" customHeight="1" x14ac:dyDescent="0.25"/>
    <row r="2" spans="1:11" s="7" customFormat="1" ht="15" customHeight="1" x14ac:dyDescent="0.25">
      <c r="A2" s="172" t="s">
        <v>452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s="7" customFormat="1" ht="15" customHeight="1" x14ac:dyDescent="0.25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</row>
    <row r="4" spans="1:11" s="7" customFormat="1" ht="15" customHeight="1" x14ac:dyDescent="0.25">
      <c r="A4" s="172"/>
      <c r="B4" s="172"/>
      <c r="C4" s="172"/>
      <c r="D4" s="172"/>
      <c r="E4" s="172"/>
      <c r="F4" s="172"/>
      <c r="G4" s="172"/>
      <c r="H4" s="172"/>
      <c r="I4" s="172"/>
      <c r="J4" s="172"/>
      <c r="K4" s="172"/>
    </row>
    <row r="5" spans="1:11" s="7" customFormat="1" ht="15" customHeight="1" x14ac:dyDescent="0.25">
      <c r="A5" s="172"/>
      <c r="B5" s="172"/>
      <c r="C5" s="172"/>
      <c r="D5" s="172"/>
      <c r="E5" s="172"/>
      <c r="F5" s="172"/>
      <c r="G5" s="172"/>
      <c r="H5" s="172"/>
      <c r="I5" s="172"/>
      <c r="J5" s="172"/>
      <c r="K5" s="172"/>
    </row>
    <row r="6" spans="1:11" s="7" customFormat="1" ht="15" customHeight="1" x14ac:dyDescent="0.25">
      <c r="A6" s="172"/>
      <c r="B6" s="172"/>
      <c r="C6" s="172"/>
      <c r="D6" s="172"/>
      <c r="E6" s="172"/>
      <c r="F6" s="172"/>
      <c r="G6" s="172"/>
      <c r="H6" s="172"/>
      <c r="I6" s="172"/>
      <c r="J6" s="172"/>
      <c r="K6" s="172"/>
    </row>
    <row r="7" spans="1:11" s="7" customFormat="1" ht="15" customHeight="1" x14ac:dyDescent="0.25">
      <c r="A7" s="172"/>
      <c r="B7" s="172"/>
      <c r="C7" s="172"/>
      <c r="D7" s="172"/>
      <c r="E7" s="172"/>
      <c r="F7" s="172"/>
      <c r="G7" s="172"/>
      <c r="H7" s="172"/>
      <c r="I7" s="172"/>
      <c r="J7" s="172"/>
      <c r="K7" s="172"/>
    </row>
    <row r="8" spans="1:11" s="7" customFormat="1" ht="15" customHeight="1" x14ac:dyDescent="0.25">
      <c r="A8" s="172"/>
      <c r="B8" s="172"/>
      <c r="C8" s="172"/>
      <c r="D8" s="172"/>
      <c r="E8" s="172"/>
      <c r="F8" s="172"/>
      <c r="G8" s="172"/>
      <c r="H8" s="172"/>
      <c r="I8" s="172"/>
      <c r="J8" s="172"/>
      <c r="K8" s="172"/>
    </row>
    <row r="9" spans="1:11" s="17" customFormat="1" ht="15" customHeight="1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</row>
    <row r="32" spans="3:12" x14ac:dyDescent="0.25">
      <c r="C32" s="174" t="s">
        <v>452</v>
      </c>
      <c r="D32" s="175"/>
      <c r="E32" s="175"/>
      <c r="F32" s="175"/>
      <c r="G32" s="175"/>
      <c r="H32" s="175"/>
      <c r="I32" s="175"/>
      <c r="J32" s="175"/>
      <c r="K32" s="175"/>
      <c r="L32" s="176"/>
    </row>
    <row r="33" spans="3:12" x14ac:dyDescent="0.25">
      <c r="C33" s="6" t="s">
        <v>1</v>
      </c>
      <c r="D33" s="5" t="s">
        <v>2</v>
      </c>
      <c r="E33" s="6" t="s">
        <v>3</v>
      </c>
      <c r="F33" s="5" t="s">
        <v>4</v>
      </c>
      <c r="G33" s="6" t="s">
        <v>5</v>
      </c>
      <c r="H33" s="5" t="s">
        <v>6</v>
      </c>
      <c r="I33" s="6" t="s">
        <v>7</v>
      </c>
      <c r="J33" s="5" t="s">
        <v>8</v>
      </c>
      <c r="K33" s="6" t="s">
        <v>9</v>
      </c>
      <c r="L33" s="5" t="s">
        <v>10</v>
      </c>
    </row>
    <row r="34" spans="3:12" ht="140.25" customHeight="1" x14ac:dyDescent="0.25">
      <c r="C34" s="59" t="str">
        <f>IF(Dashboard!F17=0,"You will maintain your current weight",IF(Dashboard!F17&gt;0,"You are eating too many calories or not taking enough excerise, and will increase your weight",IF(Dashboard!F17&lt;0,"You will lose weight with the amount of calories eaten and burnt this week")))</f>
        <v>You are eating too many calories or not taking enough excerise, and will increase your weight</v>
      </c>
      <c r="D34" s="59" t="str">
        <f>IF(Dashboard!G17=0,"You will maintain your current weight",IF(Dashboard!G17&gt;0,"You are eating too many calories or not taking enough excerise, and will increase your weight",IF(Dashboard!G17&lt;0,"You will lose weight with the amount of calories eaten and burnt this week")))</f>
        <v>You are eating too many calories or not taking enough excerise, and will increase your weight</v>
      </c>
      <c r="E34" s="59" t="str">
        <f>IF(Dashboard!H17=0,"You will maintain your current weight",IF(Dashboard!H17&gt;0,"You are eating too many calories or not taking enough excerise, and will increase your weight",IF(Dashboard!H17&lt;0,"You will lose weight with the amount of calories eaten and burnt this week")))</f>
        <v>You are eating too many calories or not taking enough excerise, and will increase your weight</v>
      </c>
      <c r="F34" s="59" t="str">
        <f>IF(Dashboard!I17=0,"You will maintain your current weight",IF(Dashboard!I17&gt;0,"You are eating too many calories or not taking enough excerise, and will increase your weight",IF(Dashboard!I17&lt;0,"You will lose weight with the amount of calories eaten and burnt this week")))</f>
        <v>You are eating too many calories or not taking enough excerise, and will increase your weight</v>
      </c>
      <c r="G34" s="59" t="str">
        <f>IF(Dashboard!J17=0,"You will maintain your current weight",IF(Dashboard!J17&gt;0,"You are eating too many calories or not taking enough excerise, and will increase your weight",IF(Dashboard!J17&lt;0,"You will lose weight with the amount of calories eaten and burnt this week")))</f>
        <v>You are eating too many calories or not taking enough excerise, and will increase your weight</v>
      </c>
      <c r="H34" s="59" t="str">
        <f>IF(Dashboard!K17=0,"You will maintain your current weight",IF(Dashboard!K17&gt;0,"You are eating too many calories or not taking enough excerise, and will increase your weight",IF(Dashboard!K17&lt;0,"You will lose weight with the amount of calories eaten and burnt this week")))</f>
        <v>You are eating too many calories or not taking enough excerise, and will increase your weight</v>
      </c>
      <c r="I34" s="59" t="str">
        <f>IF(Dashboard!L17=0,"You will maintain your current weight",IF(Dashboard!L17&gt;0,"You are eating too many calories or not taking enough excerise, and will increase your weight",IF(Dashboard!L17&lt;0,"You will lose weight with the amount of calories eaten and burnt this week")))</f>
        <v>You are eating too many calories or not taking enough excerise, and will increase your weight</v>
      </c>
      <c r="J34" s="59" t="str">
        <f>IF(Dashboard!M17=0,"You will maintain your current weight",IF(Dashboard!M17&gt;0,"You are eating too many calories or not taking enough excerise, and will increase your weight",IF(Dashboard!M17&lt;0,"You will lose weight with the amount of calories eaten and burnt this week")))</f>
        <v>You are eating too many calories or not taking enough excerise, and will increase your weight</v>
      </c>
      <c r="K34" s="59" t="str">
        <f>IF(Dashboard!N17=0,"You will maintain your current weight",IF(Dashboard!N17&gt;0,"You are eating too many calories or not taking enough excerise, and will increase your weight",IF(Dashboard!N17&lt;0,"You will lose weight with the amount of calories eaten and burnt this week")))</f>
        <v>You are eating too many calories or not taking enough excerise, and will increase your weight</v>
      </c>
      <c r="L34" s="59" t="str">
        <f>IF(Dashboard!O17=0,"You will maintain your current weight",IF(Dashboard!O17&gt;0,"You are eating too many calories or not taking enough excerise, and will increase your weight",IF(Dashboard!O17&lt;0,"You will lose weight with the amount of calories eaten and burnt this week")))</f>
        <v>You are eating too many calories or not taking enough excerise, and will increase your weight</v>
      </c>
    </row>
  </sheetData>
  <mergeCells count="2">
    <mergeCell ref="A2:K9"/>
    <mergeCell ref="C32:L3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K18"/>
  <sheetViews>
    <sheetView zoomScaleNormal="100" workbookViewId="0">
      <selection activeCell="E33" sqref="E33"/>
    </sheetView>
  </sheetViews>
  <sheetFormatPr defaultRowHeight="15" x14ac:dyDescent="0.25"/>
  <cols>
    <col min="1" max="2" width="9.140625" style="2"/>
    <col min="3" max="3" width="29.7109375" style="2" customWidth="1"/>
    <col min="4" max="4" width="10.42578125" style="2" customWidth="1"/>
    <col min="5" max="5" width="40.5703125" style="2" customWidth="1"/>
    <col min="6" max="6" width="9.140625" style="2"/>
    <col min="7" max="7" width="11.28515625" style="2" customWidth="1"/>
    <col min="8" max="16384" width="9.140625" style="2"/>
  </cols>
  <sheetData>
    <row r="1" spans="1:11" s="8" customFormat="1" x14ac:dyDescent="0.25"/>
    <row r="2" spans="1:11" s="8" customFormat="1" ht="15" customHeight="1" x14ac:dyDescent="0.25">
      <c r="A2" s="177" t="s">
        <v>471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s="8" customFormat="1" ht="15" customHeight="1" x14ac:dyDescent="0.25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1" s="8" customFormat="1" ht="15" customHeight="1" x14ac:dyDescent="0.25">
      <c r="A4" s="177"/>
      <c r="B4" s="177"/>
      <c r="C4" s="177"/>
      <c r="D4" s="177"/>
      <c r="E4" s="177"/>
      <c r="F4" s="177"/>
      <c r="G4" s="177"/>
      <c r="H4" s="177"/>
      <c r="I4" s="177"/>
      <c r="J4" s="177"/>
      <c r="K4" s="177"/>
    </row>
    <row r="5" spans="1:11" s="8" customFormat="1" ht="15" customHeight="1" x14ac:dyDescent="0.25">
      <c r="A5" s="177"/>
      <c r="B5" s="177"/>
      <c r="C5" s="177"/>
      <c r="D5" s="177"/>
      <c r="E5" s="177"/>
      <c r="F5" s="177"/>
      <c r="G5" s="177"/>
      <c r="H5" s="177"/>
      <c r="I5" s="177"/>
      <c r="J5" s="177"/>
      <c r="K5" s="177"/>
    </row>
    <row r="6" spans="1:11" s="8" customFormat="1" ht="15" customHeight="1" x14ac:dyDescent="0.25">
      <c r="A6" s="177"/>
      <c r="B6" s="177"/>
      <c r="C6" s="177"/>
      <c r="D6" s="177"/>
      <c r="E6" s="177"/>
      <c r="F6" s="177"/>
      <c r="G6" s="177"/>
      <c r="H6" s="177"/>
      <c r="I6" s="177"/>
      <c r="J6" s="177"/>
      <c r="K6" s="177"/>
    </row>
    <row r="7" spans="1:11" s="8" customFormat="1" ht="15" customHeight="1" x14ac:dyDescent="0.25">
      <c r="A7" s="177"/>
      <c r="B7" s="177"/>
      <c r="C7" s="177"/>
      <c r="D7" s="177"/>
      <c r="E7" s="177"/>
      <c r="F7" s="177"/>
      <c r="G7" s="177"/>
      <c r="H7" s="177"/>
      <c r="I7" s="177"/>
      <c r="J7" s="177"/>
      <c r="K7" s="177"/>
    </row>
    <row r="8" spans="1:11" s="8" customFormat="1" ht="15" customHeight="1" x14ac:dyDescent="0.25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1" s="27" customFormat="1" ht="15" customHeight="1" x14ac:dyDescent="0.25">
      <c r="A9" s="178"/>
      <c r="B9" s="178"/>
      <c r="C9" s="178"/>
      <c r="D9" s="178"/>
      <c r="E9" s="178"/>
      <c r="F9" s="178"/>
      <c r="G9" s="178"/>
      <c r="H9" s="178"/>
      <c r="I9" s="178"/>
      <c r="J9" s="178"/>
      <c r="K9" s="178"/>
    </row>
    <row r="13" spans="1:11" x14ac:dyDescent="0.25">
      <c r="C13" s="66" t="s">
        <v>453</v>
      </c>
      <c r="D13" s="66" t="s">
        <v>454</v>
      </c>
      <c r="E13" s="18" t="s">
        <v>455</v>
      </c>
      <c r="F13" s="35"/>
    </row>
    <row r="14" spans="1:11" ht="30" x14ac:dyDescent="0.25">
      <c r="C14" s="60" t="s">
        <v>474</v>
      </c>
      <c r="D14" s="60">
        <v>1.2</v>
      </c>
      <c r="E14" s="76" t="s">
        <v>480</v>
      </c>
    </row>
    <row r="15" spans="1:11" ht="45" x14ac:dyDescent="0.25">
      <c r="C15" s="59" t="s">
        <v>475</v>
      </c>
      <c r="D15" s="59">
        <v>1.375</v>
      </c>
      <c r="E15" s="77" t="s">
        <v>481</v>
      </c>
    </row>
    <row r="16" spans="1:11" ht="45" x14ac:dyDescent="0.25">
      <c r="C16" s="60" t="s">
        <v>476</v>
      </c>
      <c r="D16" s="60">
        <v>1.55</v>
      </c>
      <c r="E16" s="76" t="s">
        <v>482</v>
      </c>
    </row>
    <row r="17" spans="3:5" ht="45" x14ac:dyDescent="0.25">
      <c r="C17" s="59" t="s">
        <v>477</v>
      </c>
      <c r="D17" s="59">
        <v>1.7250000000000001</v>
      </c>
      <c r="E17" s="77" t="s">
        <v>483</v>
      </c>
    </row>
    <row r="18" spans="3:5" ht="60" x14ac:dyDescent="0.25">
      <c r="C18" s="60" t="s">
        <v>479</v>
      </c>
      <c r="D18" s="60">
        <v>1.9</v>
      </c>
      <c r="E18" s="76" t="s">
        <v>484</v>
      </c>
    </row>
  </sheetData>
  <mergeCells count="1">
    <mergeCell ref="A2:K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143"/>
  <sheetViews>
    <sheetView zoomScale="85" zoomScaleNormal="85" workbookViewId="0">
      <selection activeCell="B1" sqref="B1"/>
    </sheetView>
  </sheetViews>
  <sheetFormatPr defaultRowHeight="15" x14ac:dyDescent="0.25"/>
  <cols>
    <col min="1" max="1" width="14.5703125" style="36" customWidth="1"/>
    <col min="2" max="2" width="24.7109375" style="1" customWidth="1"/>
    <col min="3" max="3" width="84.85546875" style="2" customWidth="1"/>
    <col min="4" max="4" width="15.28515625" style="42" customWidth="1"/>
    <col min="5" max="5" width="21.28515625" style="43" customWidth="1"/>
    <col min="6" max="6" width="15.42578125" style="42" customWidth="1"/>
    <col min="7" max="7" width="14.28515625" style="43" customWidth="1"/>
    <col min="8" max="8" width="6.42578125" style="42" customWidth="1"/>
    <col min="9" max="9" width="11" style="43" customWidth="1"/>
    <col min="10" max="16384" width="9.140625" style="1"/>
  </cols>
  <sheetData>
    <row r="1" spans="1:9" x14ac:dyDescent="0.25">
      <c r="A1" s="39" t="s">
        <v>27</v>
      </c>
      <c r="B1" s="40" t="s">
        <v>28</v>
      </c>
      <c r="C1" s="41" t="s">
        <v>29</v>
      </c>
      <c r="D1" s="44" t="s">
        <v>30</v>
      </c>
      <c r="E1" s="45" t="s">
        <v>31</v>
      </c>
      <c r="F1" s="44" t="s">
        <v>32</v>
      </c>
      <c r="G1" s="45" t="s">
        <v>33</v>
      </c>
      <c r="H1" s="44" t="s">
        <v>34</v>
      </c>
      <c r="I1" s="45" t="s">
        <v>35</v>
      </c>
    </row>
    <row r="2" spans="1:9" ht="30" x14ac:dyDescent="0.25">
      <c r="A2" s="56" t="s">
        <v>36</v>
      </c>
      <c r="B2" s="55" t="s">
        <v>37</v>
      </c>
      <c r="C2" s="54" t="s">
        <v>38</v>
      </c>
      <c r="D2" s="55" t="s">
        <v>39</v>
      </c>
      <c r="E2" s="56" t="s">
        <v>39</v>
      </c>
      <c r="F2" s="55" t="s">
        <v>40</v>
      </c>
      <c r="G2" s="56">
        <v>200</v>
      </c>
      <c r="H2" s="55" t="s">
        <v>41</v>
      </c>
      <c r="I2" s="57" t="s">
        <v>42</v>
      </c>
    </row>
    <row r="3" spans="1:9" x14ac:dyDescent="0.25">
      <c r="A3" s="48" t="s">
        <v>43</v>
      </c>
      <c r="B3" s="47" t="s">
        <v>260</v>
      </c>
      <c r="C3" s="46" t="s">
        <v>261</v>
      </c>
      <c r="D3" s="47" t="s">
        <v>46</v>
      </c>
      <c r="E3" s="48" t="s">
        <v>46</v>
      </c>
      <c r="F3" s="47" t="s">
        <v>47</v>
      </c>
      <c r="G3" s="48">
        <v>250</v>
      </c>
      <c r="H3" s="47" t="s">
        <v>41</v>
      </c>
      <c r="I3" s="52" t="s">
        <v>42</v>
      </c>
    </row>
    <row r="4" spans="1:9" ht="30" x14ac:dyDescent="0.25">
      <c r="A4" s="48" t="s">
        <v>48</v>
      </c>
      <c r="B4" s="47" t="s">
        <v>263</v>
      </c>
      <c r="C4" s="46" t="s">
        <v>264</v>
      </c>
      <c r="D4" s="47" t="s">
        <v>46</v>
      </c>
      <c r="E4" s="48" t="s">
        <v>46</v>
      </c>
      <c r="F4" s="47" t="s">
        <v>47</v>
      </c>
      <c r="G4" s="48">
        <v>245</v>
      </c>
      <c r="H4" s="47" t="s">
        <v>74</v>
      </c>
      <c r="I4" s="52" t="s">
        <v>41</v>
      </c>
    </row>
    <row r="5" spans="1:9" x14ac:dyDescent="0.25">
      <c r="A5" s="48" t="s">
        <v>52</v>
      </c>
      <c r="B5" s="47" t="s">
        <v>101</v>
      </c>
      <c r="C5" s="46" t="s">
        <v>102</v>
      </c>
      <c r="D5" s="47" t="s">
        <v>46</v>
      </c>
      <c r="E5" s="48" t="s">
        <v>46</v>
      </c>
      <c r="F5" s="47" t="s">
        <v>40</v>
      </c>
      <c r="G5" s="48">
        <v>384</v>
      </c>
      <c r="H5" s="47" t="s">
        <v>67</v>
      </c>
      <c r="I5" s="52" t="s">
        <v>41</v>
      </c>
    </row>
    <row r="6" spans="1:9" ht="30" x14ac:dyDescent="0.25">
      <c r="A6" s="48" t="s">
        <v>55</v>
      </c>
      <c r="B6" s="47" t="s">
        <v>460</v>
      </c>
      <c r="C6" s="46" t="s">
        <v>467</v>
      </c>
      <c r="D6" s="47" t="s">
        <v>46</v>
      </c>
      <c r="E6" s="48" t="s">
        <v>46</v>
      </c>
      <c r="F6" s="47" t="s">
        <v>47</v>
      </c>
      <c r="G6" s="48">
        <v>472</v>
      </c>
      <c r="H6" s="47" t="s">
        <v>74</v>
      </c>
      <c r="I6" s="52" t="s">
        <v>42</v>
      </c>
    </row>
    <row r="7" spans="1:9" ht="30" x14ac:dyDescent="0.25">
      <c r="A7" s="48" t="s">
        <v>58</v>
      </c>
      <c r="B7" s="47" t="s">
        <v>278</v>
      </c>
      <c r="C7" s="46" t="s">
        <v>279</v>
      </c>
      <c r="D7" s="47" t="s">
        <v>39</v>
      </c>
      <c r="E7" s="48" t="s">
        <v>51</v>
      </c>
      <c r="F7" s="47" t="s">
        <v>40</v>
      </c>
      <c r="G7" s="48">
        <v>235</v>
      </c>
      <c r="H7" s="47" t="s">
        <v>67</v>
      </c>
      <c r="I7" s="52" t="s">
        <v>96</v>
      </c>
    </row>
    <row r="8" spans="1:9" x14ac:dyDescent="0.25">
      <c r="A8" s="48" t="s">
        <v>61</v>
      </c>
      <c r="B8" s="47" t="s">
        <v>335</v>
      </c>
      <c r="C8" s="46" t="s">
        <v>336</v>
      </c>
      <c r="D8" s="47" t="s">
        <v>51</v>
      </c>
      <c r="E8" s="48" t="s">
        <v>51</v>
      </c>
      <c r="F8" s="47" t="s">
        <v>47</v>
      </c>
      <c r="G8" s="48">
        <v>175</v>
      </c>
      <c r="H8" s="47" t="s">
        <v>41</v>
      </c>
      <c r="I8" s="52" t="s">
        <v>42</v>
      </c>
    </row>
    <row r="9" spans="1:9" x14ac:dyDescent="0.25">
      <c r="A9" s="48" t="s">
        <v>64</v>
      </c>
      <c r="B9" s="47" t="s">
        <v>464</v>
      </c>
      <c r="C9" s="46" t="s">
        <v>469</v>
      </c>
      <c r="D9" s="47" t="s">
        <v>39</v>
      </c>
      <c r="E9" s="48" t="s">
        <v>39</v>
      </c>
      <c r="F9" s="47" t="s">
        <v>47</v>
      </c>
      <c r="G9" s="48">
        <v>266</v>
      </c>
      <c r="H9" s="47" t="s">
        <v>41</v>
      </c>
      <c r="I9" s="52" t="s">
        <v>41</v>
      </c>
    </row>
    <row r="10" spans="1:9" x14ac:dyDescent="0.25">
      <c r="A10" s="48" t="s">
        <v>68</v>
      </c>
      <c r="B10" s="47" t="s">
        <v>85</v>
      </c>
      <c r="C10" s="46" t="s">
        <v>86</v>
      </c>
      <c r="D10" s="47" t="s">
        <v>39</v>
      </c>
      <c r="E10" s="48" t="s">
        <v>51</v>
      </c>
      <c r="F10" s="47" t="s">
        <v>40</v>
      </c>
      <c r="G10" s="48">
        <v>195</v>
      </c>
      <c r="H10" s="47" t="s">
        <v>74</v>
      </c>
      <c r="I10" s="52" t="s">
        <v>41</v>
      </c>
    </row>
    <row r="11" spans="1:9" ht="30" x14ac:dyDescent="0.25">
      <c r="A11" s="48" t="s">
        <v>71</v>
      </c>
      <c r="B11" s="47" t="s">
        <v>123</v>
      </c>
      <c r="C11" s="46" t="s">
        <v>124</v>
      </c>
      <c r="D11" s="47" t="s">
        <v>39</v>
      </c>
      <c r="E11" s="48" t="s">
        <v>39</v>
      </c>
      <c r="F11" s="47" t="s">
        <v>47</v>
      </c>
      <c r="G11" s="48">
        <v>225</v>
      </c>
      <c r="H11" s="47" t="s">
        <v>74</v>
      </c>
      <c r="I11" s="52" t="s">
        <v>42</v>
      </c>
    </row>
    <row r="12" spans="1:9" x14ac:dyDescent="0.25">
      <c r="A12" s="48" t="s">
        <v>75</v>
      </c>
      <c r="B12" s="47" t="s">
        <v>104</v>
      </c>
      <c r="C12" s="46" t="s">
        <v>73</v>
      </c>
      <c r="D12" s="47" t="s">
        <v>39</v>
      </c>
      <c r="E12" s="48" t="s">
        <v>39</v>
      </c>
      <c r="F12" s="47" t="s">
        <v>47</v>
      </c>
      <c r="G12" s="48">
        <v>354</v>
      </c>
      <c r="H12" s="47" t="s">
        <v>74</v>
      </c>
      <c r="I12" s="52" t="s">
        <v>41</v>
      </c>
    </row>
    <row r="13" spans="1:9" x14ac:dyDescent="0.25">
      <c r="A13" s="48" t="s">
        <v>78</v>
      </c>
      <c r="B13" s="47" t="s">
        <v>338</v>
      </c>
      <c r="C13" s="46" t="s">
        <v>339</v>
      </c>
      <c r="D13" s="47" t="s">
        <v>51</v>
      </c>
      <c r="E13" s="48" t="s">
        <v>51</v>
      </c>
      <c r="F13" s="47" t="s">
        <v>47</v>
      </c>
      <c r="G13" s="48">
        <v>150</v>
      </c>
      <c r="H13" s="47" t="s">
        <v>41</v>
      </c>
      <c r="I13" s="52" t="s">
        <v>41</v>
      </c>
    </row>
    <row r="14" spans="1:9" ht="30" x14ac:dyDescent="0.25">
      <c r="A14" s="48" t="s">
        <v>81</v>
      </c>
      <c r="B14" s="47" t="s">
        <v>384</v>
      </c>
      <c r="C14" s="46" t="s">
        <v>385</v>
      </c>
      <c r="D14" s="47" t="s">
        <v>46</v>
      </c>
      <c r="E14" s="48" t="s">
        <v>46</v>
      </c>
      <c r="F14" s="47" t="s">
        <v>47</v>
      </c>
      <c r="G14" s="48">
        <v>215</v>
      </c>
      <c r="H14" s="47" t="s">
        <v>41</v>
      </c>
      <c r="I14" s="52" t="s">
        <v>42</v>
      </c>
    </row>
    <row r="15" spans="1:9" ht="45" x14ac:dyDescent="0.25">
      <c r="A15" s="48" t="s">
        <v>84</v>
      </c>
      <c r="B15" s="47" t="s">
        <v>375</v>
      </c>
      <c r="C15" s="46" t="s">
        <v>376</v>
      </c>
      <c r="D15" s="47" t="s">
        <v>46</v>
      </c>
      <c r="E15" s="48" t="s">
        <v>46</v>
      </c>
      <c r="F15" s="47" t="s">
        <v>47</v>
      </c>
      <c r="G15" s="48">
        <v>235</v>
      </c>
      <c r="H15" s="47" t="s">
        <v>74</v>
      </c>
      <c r="I15" s="52" t="s">
        <v>42</v>
      </c>
    </row>
    <row r="16" spans="1:9" x14ac:dyDescent="0.25">
      <c r="A16" s="48" t="s">
        <v>87</v>
      </c>
      <c r="B16" s="47" t="s">
        <v>198</v>
      </c>
      <c r="C16" s="46" t="s">
        <v>196</v>
      </c>
      <c r="D16" s="47" t="s">
        <v>46</v>
      </c>
      <c r="E16" s="48" t="s">
        <v>39</v>
      </c>
      <c r="F16" s="47" t="s">
        <v>40</v>
      </c>
      <c r="G16" s="48">
        <v>275</v>
      </c>
      <c r="H16" s="47" t="s">
        <v>67</v>
      </c>
      <c r="I16" s="52" t="s">
        <v>41</v>
      </c>
    </row>
    <row r="17" spans="1:9" ht="30" x14ac:dyDescent="0.25">
      <c r="A17" s="48" t="s">
        <v>90</v>
      </c>
      <c r="B17" s="47" t="s">
        <v>158</v>
      </c>
      <c r="C17" s="46" t="s">
        <v>159</v>
      </c>
      <c r="D17" s="47" t="s">
        <v>46</v>
      </c>
      <c r="E17" s="48" t="s">
        <v>46</v>
      </c>
      <c r="F17" s="47" t="s">
        <v>40</v>
      </c>
      <c r="G17" s="48">
        <v>275</v>
      </c>
      <c r="H17" s="47" t="s">
        <v>41</v>
      </c>
      <c r="I17" s="52" t="s">
        <v>42</v>
      </c>
    </row>
    <row r="18" spans="1:9" ht="30" x14ac:dyDescent="0.25">
      <c r="A18" s="48" t="s">
        <v>93</v>
      </c>
      <c r="B18" s="47" t="s">
        <v>407</v>
      </c>
      <c r="C18" s="46" t="s">
        <v>408</v>
      </c>
      <c r="D18" s="47" t="s">
        <v>39</v>
      </c>
      <c r="E18" s="48" t="s">
        <v>39</v>
      </c>
      <c r="F18" s="47" t="s">
        <v>40</v>
      </c>
      <c r="G18" s="48">
        <v>180</v>
      </c>
      <c r="H18" s="47" t="s">
        <v>41</v>
      </c>
      <c r="I18" s="52" t="s">
        <v>42</v>
      </c>
    </row>
    <row r="19" spans="1:9" ht="30" x14ac:dyDescent="0.25">
      <c r="A19" s="48" t="s">
        <v>97</v>
      </c>
      <c r="B19" s="47" t="s">
        <v>251</v>
      </c>
      <c r="C19" s="46" t="s">
        <v>252</v>
      </c>
      <c r="D19" s="47" t="s">
        <v>46</v>
      </c>
      <c r="E19" s="48" t="s">
        <v>46</v>
      </c>
      <c r="F19" s="47" t="s">
        <v>47</v>
      </c>
      <c r="G19" s="48">
        <v>413</v>
      </c>
      <c r="H19" s="47" t="s">
        <v>41</v>
      </c>
      <c r="I19" s="52" t="s">
        <v>96</v>
      </c>
    </row>
    <row r="20" spans="1:9" ht="30" x14ac:dyDescent="0.25">
      <c r="A20" s="48" t="s">
        <v>100</v>
      </c>
      <c r="B20" s="47" t="s">
        <v>212</v>
      </c>
      <c r="C20" s="46" t="s">
        <v>213</v>
      </c>
      <c r="D20" s="47" t="s">
        <v>51</v>
      </c>
      <c r="E20" s="48" t="s">
        <v>51</v>
      </c>
      <c r="F20" s="47" t="s">
        <v>40</v>
      </c>
      <c r="G20" s="48">
        <v>130</v>
      </c>
      <c r="H20" s="47" t="s">
        <v>67</v>
      </c>
      <c r="I20" s="52" t="s">
        <v>41</v>
      </c>
    </row>
    <row r="21" spans="1:9" ht="30" x14ac:dyDescent="0.25">
      <c r="A21" s="48" t="s">
        <v>103</v>
      </c>
      <c r="B21" s="47" t="s">
        <v>91</v>
      </c>
      <c r="C21" s="46" t="s">
        <v>92</v>
      </c>
      <c r="D21" s="47" t="s">
        <v>39</v>
      </c>
      <c r="E21" s="48" t="s">
        <v>39</v>
      </c>
      <c r="F21" s="47" t="s">
        <v>47</v>
      </c>
      <c r="G21" s="48">
        <v>275</v>
      </c>
      <c r="H21" s="47" t="s">
        <v>41</v>
      </c>
      <c r="I21" s="52" t="s">
        <v>41</v>
      </c>
    </row>
    <row r="22" spans="1:9" ht="45" x14ac:dyDescent="0.25">
      <c r="A22" s="48" t="s">
        <v>105</v>
      </c>
      <c r="B22" s="47" t="s">
        <v>360</v>
      </c>
      <c r="C22" s="46" t="s">
        <v>361</v>
      </c>
      <c r="D22" s="47" t="s">
        <v>51</v>
      </c>
      <c r="E22" s="48" t="s">
        <v>51</v>
      </c>
      <c r="F22" s="47" t="s">
        <v>47</v>
      </c>
      <c r="G22" s="48">
        <v>150</v>
      </c>
      <c r="H22" s="47" t="s">
        <v>41</v>
      </c>
      <c r="I22" s="52" t="s">
        <v>42</v>
      </c>
    </row>
    <row r="23" spans="1:9" x14ac:dyDescent="0.25">
      <c r="A23" s="48" t="s">
        <v>108</v>
      </c>
      <c r="B23" s="47" t="s">
        <v>410</v>
      </c>
      <c r="C23" s="46" t="s">
        <v>411</v>
      </c>
      <c r="D23" s="47" t="s">
        <v>51</v>
      </c>
      <c r="E23" s="48" t="s">
        <v>51</v>
      </c>
      <c r="F23" s="47" t="s">
        <v>40</v>
      </c>
      <c r="G23" s="48">
        <v>150</v>
      </c>
      <c r="H23" s="47" t="s">
        <v>41</v>
      </c>
      <c r="I23" s="52" t="s">
        <v>42</v>
      </c>
    </row>
    <row r="24" spans="1:9" ht="30" x14ac:dyDescent="0.25">
      <c r="A24" s="48" t="s">
        <v>111</v>
      </c>
      <c r="B24" s="47" t="s">
        <v>363</v>
      </c>
      <c r="C24" s="46" t="s">
        <v>364</v>
      </c>
      <c r="D24" s="47" t="s">
        <v>39</v>
      </c>
      <c r="E24" s="48" t="s">
        <v>39</v>
      </c>
      <c r="F24" s="47" t="s">
        <v>47</v>
      </c>
      <c r="G24" s="48">
        <v>175</v>
      </c>
      <c r="H24" s="47" t="s">
        <v>74</v>
      </c>
      <c r="I24" s="52" t="s">
        <v>42</v>
      </c>
    </row>
    <row r="25" spans="1:9" x14ac:dyDescent="0.25">
      <c r="A25" s="48" t="s">
        <v>114</v>
      </c>
      <c r="B25" s="47" t="s">
        <v>218</v>
      </c>
      <c r="C25" s="46" t="s">
        <v>219</v>
      </c>
      <c r="D25" s="47" t="s">
        <v>46</v>
      </c>
      <c r="E25" s="48" t="s">
        <v>46</v>
      </c>
      <c r="F25" s="47" t="s">
        <v>47</v>
      </c>
      <c r="G25" s="48">
        <v>240</v>
      </c>
      <c r="H25" s="47" t="s">
        <v>41</v>
      </c>
      <c r="I25" s="52" t="s">
        <v>41</v>
      </c>
    </row>
    <row r="26" spans="1:9" ht="30" x14ac:dyDescent="0.25">
      <c r="A26" s="48" t="s">
        <v>117</v>
      </c>
      <c r="B26" s="47" t="s">
        <v>308</v>
      </c>
      <c r="C26" s="46" t="s">
        <v>309</v>
      </c>
      <c r="D26" s="47" t="s">
        <v>39</v>
      </c>
      <c r="E26" s="48" t="s">
        <v>39</v>
      </c>
      <c r="F26" s="47" t="s">
        <v>47</v>
      </c>
      <c r="G26" s="48">
        <v>180</v>
      </c>
      <c r="H26" s="47" t="s">
        <v>74</v>
      </c>
      <c r="I26" s="52" t="s">
        <v>41</v>
      </c>
    </row>
    <row r="27" spans="1:9" ht="30" x14ac:dyDescent="0.25">
      <c r="A27" s="48" t="s">
        <v>120</v>
      </c>
      <c r="B27" s="47" t="s">
        <v>132</v>
      </c>
      <c r="C27" s="46" t="s">
        <v>133</v>
      </c>
      <c r="D27" s="47" t="s">
        <v>46</v>
      </c>
      <c r="E27" s="48" t="s">
        <v>46</v>
      </c>
      <c r="F27" s="47" t="s">
        <v>47</v>
      </c>
      <c r="G27" s="48">
        <v>325</v>
      </c>
      <c r="H27" s="47" t="s">
        <v>41</v>
      </c>
      <c r="I27" s="52" t="s">
        <v>42</v>
      </c>
    </row>
    <row r="28" spans="1:9" x14ac:dyDescent="0.25">
      <c r="A28" s="48" t="s">
        <v>122</v>
      </c>
      <c r="B28" s="47" t="s">
        <v>59</v>
      </c>
      <c r="C28" s="46" t="s">
        <v>60</v>
      </c>
      <c r="D28" s="47" t="s">
        <v>39</v>
      </c>
      <c r="E28" s="48" t="s">
        <v>39</v>
      </c>
      <c r="F28" s="47" t="s">
        <v>47</v>
      </c>
      <c r="G28" s="48">
        <v>300</v>
      </c>
      <c r="H28" s="47" t="s">
        <v>41</v>
      </c>
      <c r="I28" s="52" t="s">
        <v>42</v>
      </c>
    </row>
    <row r="29" spans="1:9" x14ac:dyDescent="0.25">
      <c r="A29" s="48" t="s">
        <v>125</v>
      </c>
      <c r="B29" s="47" t="s">
        <v>184</v>
      </c>
      <c r="C29" s="46" t="s">
        <v>185</v>
      </c>
      <c r="D29" s="47" t="s">
        <v>39</v>
      </c>
      <c r="E29" s="48" t="s">
        <v>39</v>
      </c>
      <c r="F29" s="47" t="s">
        <v>47</v>
      </c>
      <c r="G29" s="48">
        <v>360</v>
      </c>
      <c r="H29" s="47" t="s">
        <v>41</v>
      </c>
      <c r="I29" s="52" t="s">
        <v>41</v>
      </c>
    </row>
    <row r="30" spans="1:9" x14ac:dyDescent="0.25">
      <c r="A30" s="48" t="s">
        <v>128</v>
      </c>
      <c r="B30" s="47" t="s">
        <v>129</v>
      </c>
      <c r="C30" s="46" t="s">
        <v>130</v>
      </c>
      <c r="D30" s="47" t="s">
        <v>51</v>
      </c>
      <c r="E30" s="48" t="s">
        <v>51</v>
      </c>
      <c r="F30" s="47" t="s">
        <v>47</v>
      </c>
      <c r="G30" s="48">
        <v>150</v>
      </c>
      <c r="H30" s="47" t="s">
        <v>41</v>
      </c>
      <c r="I30" s="52" t="s">
        <v>41</v>
      </c>
    </row>
    <row r="31" spans="1:9" ht="30" x14ac:dyDescent="0.25">
      <c r="A31" s="48" t="s">
        <v>131</v>
      </c>
      <c r="B31" s="47" t="s">
        <v>281</v>
      </c>
      <c r="C31" s="46" t="s">
        <v>282</v>
      </c>
      <c r="D31" s="47" t="s">
        <v>46</v>
      </c>
      <c r="E31" s="48" t="s">
        <v>46</v>
      </c>
      <c r="F31" s="47" t="s">
        <v>47</v>
      </c>
      <c r="G31" s="48">
        <v>275</v>
      </c>
      <c r="H31" s="47" t="s">
        <v>41</v>
      </c>
      <c r="I31" s="52" t="s">
        <v>42</v>
      </c>
    </row>
    <row r="32" spans="1:9" x14ac:dyDescent="0.25">
      <c r="A32" s="48" t="s">
        <v>134</v>
      </c>
      <c r="B32" s="47" t="s">
        <v>366</v>
      </c>
      <c r="C32" s="46" t="s">
        <v>367</v>
      </c>
      <c r="D32" s="47" t="s">
        <v>39</v>
      </c>
      <c r="E32" s="48" t="s">
        <v>39</v>
      </c>
      <c r="F32" s="47" t="s">
        <v>47</v>
      </c>
      <c r="G32" s="48">
        <v>190</v>
      </c>
      <c r="H32" s="47" t="s">
        <v>41</v>
      </c>
      <c r="I32" s="52" t="s">
        <v>96</v>
      </c>
    </row>
    <row r="33" spans="1:9" x14ac:dyDescent="0.25">
      <c r="A33" s="48" t="s">
        <v>137</v>
      </c>
      <c r="B33" s="47" t="s">
        <v>419</v>
      </c>
      <c r="C33" s="46" t="s">
        <v>420</v>
      </c>
      <c r="D33" s="47" t="s">
        <v>39</v>
      </c>
      <c r="E33" s="48" t="s">
        <v>39</v>
      </c>
      <c r="F33" s="47" t="s">
        <v>40</v>
      </c>
      <c r="G33" s="48">
        <v>195</v>
      </c>
      <c r="H33" s="47" t="s">
        <v>41</v>
      </c>
      <c r="I33" s="52" t="s">
        <v>42</v>
      </c>
    </row>
    <row r="34" spans="1:9" ht="30" x14ac:dyDescent="0.25">
      <c r="A34" s="48" t="s">
        <v>139</v>
      </c>
      <c r="B34" s="47" t="s">
        <v>149</v>
      </c>
      <c r="C34" s="46" t="s">
        <v>150</v>
      </c>
      <c r="D34" s="47" t="s">
        <v>39</v>
      </c>
      <c r="E34" s="48" t="s">
        <v>39</v>
      </c>
      <c r="F34" s="47" t="s">
        <v>47</v>
      </c>
      <c r="G34" s="48">
        <v>195</v>
      </c>
      <c r="H34" s="47" t="s">
        <v>41</v>
      </c>
      <c r="I34" s="52" t="s">
        <v>42</v>
      </c>
    </row>
    <row r="35" spans="1:9" ht="30" x14ac:dyDescent="0.25">
      <c r="A35" s="48" t="s">
        <v>142</v>
      </c>
      <c r="B35" s="47" t="s">
        <v>387</v>
      </c>
      <c r="C35" s="46" t="s">
        <v>388</v>
      </c>
      <c r="D35" s="47" t="s">
        <v>46</v>
      </c>
      <c r="E35" s="48" t="s">
        <v>46</v>
      </c>
      <c r="F35" s="47" t="s">
        <v>40</v>
      </c>
      <c r="G35" s="48">
        <v>200</v>
      </c>
      <c r="H35" s="47" t="s">
        <v>41</v>
      </c>
      <c r="I35" s="52" t="s">
        <v>96</v>
      </c>
    </row>
    <row r="36" spans="1:9" x14ac:dyDescent="0.25">
      <c r="A36" s="48" t="s">
        <v>145</v>
      </c>
      <c r="B36" s="47" t="s">
        <v>422</v>
      </c>
      <c r="C36" s="46" t="s">
        <v>423</v>
      </c>
      <c r="D36" s="47" t="s">
        <v>39</v>
      </c>
      <c r="E36" s="48" t="s">
        <v>39</v>
      </c>
      <c r="F36" s="47" t="s">
        <v>47</v>
      </c>
      <c r="G36" s="48">
        <v>180</v>
      </c>
      <c r="H36" s="47" t="s">
        <v>41</v>
      </c>
      <c r="I36" s="52" t="s">
        <v>41</v>
      </c>
    </row>
    <row r="37" spans="1:9" ht="30" x14ac:dyDescent="0.25">
      <c r="A37" s="48" t="s">
        <v>148</v>
      </c>
      <c r="B37" s="47" t="s">
        <v>190</v>
      </c>
      <c r="C37" s="46" t="s">
        <v>191</v>
      </c>
      <c r="D37" s="47" t="s">
        <v>46</v>
      </c>
      <c r="E37" s="48" t="s">
        <v>46</v>
      </c>
      <c r="F37" s="47" t="s">
        <v>47</v>
      </c>
      <c r="G37" s="48">
        <v>215</v>
      </c>
      <c r="H37" s="47" t="s">
        <v>41</v>
      </c>
      <c r="I37" s="52" t="s">
        <v>41</v>
      </c>
    </row>
    <row r="38" spans="1:9" ht="30" x14ac:dyDescent="0.25">
      <c r="A38" s="48" t="s">
        <v>151</v>
      </c>
      <c r="B38" s="47" t="s">
        <v>311</v>
      </c>
      <c r="C38" s="46" t="s">
        <v>312</v>
      </c>
      <c r="D38" s="47" t="s">
        <v>39</v>
      </c>
      <c r="E38" s="48" t="s">
        <v>39</v>
      </c>
      <c r="F38" s="47" t="s">
        <v>47</v>
      </c>
      <c r="G38" s="48">
        <v>200</v>
      </c>
      <c r="H38" s="47" t="s">
        <v>41</v>
      </c>
      <c r="I38" s="52" t="s">
        <v>41</v>
      </c>
    </row>
    <row r="39" spans="1:9" ht="30" x14ac:dyDescent="0.25">
      <c r="A39" s="48" t="s">
        <v>154</v>
      </c>
      <c r="B39" s="47" t="s">
        <v>284</v>
      </c>
      <c r="C39" s="46" t="s">
        <v>285</v>
      </c>
      <c r="D39" s="47" t="s">
        <v>51</v>
      </c>
      <c r="E39" s="48" t="s">
        <v>51</v>
      </c>
      <c r="F39" s="47" t="s">
        <v>47</v>
      </c>
      <c r="G39" s="48">
        <v>150</v>
      </c>
      <c r="H39" s="47" t="s">
        <v>41</v>
      </c>
      <c r="I39" s="52" t="s">
        <v>96</v>
      </c>
    </row>
    <row r="40" spans="1:9" ht="30" x14ac:dyDescent="0.25">
      <c r="A40" s="48" t="s">
        <v>157</v>
      </c>
      <c r="B40" s="47" t="s">
        <v>425</v>
      </c>
      <c r="C40" s="46" t="s">
        <v>426</v>
      </c>
      <c r="D40" s="47" t="s">
        <v>39</v>
      </c>
      <c r="E40" s="48" t="s">
        <v>39</v>
      </c>
      <c r="F40" s="47" t="s">
        <v>40</v>
      </c>
      <c r="G40" s="48">
        <v>200</v>
      </c>
      <c r="H40" s="47" t="s">
        <v>74</v>
      </c>
      <c r="I40" s="52" t="s">
        <v>41</v>
      </c>
    </row>
    <row r="41" spans="1:9" x14ac:dyDescent="0.25">
      <c r="A41" s="48" t="s">
        <v>160</v>
      </c>
      <c r="B41" s="47" t="s">
        <v>341</v>
      </c>
      <c r="C41" s="46" t="s">
        <v>342</v>
      </c>
      <c r="D41" s="47" t="s">
        <v>51</v>
      </c>
      <c r="E41" s="48" t="s">
        <v>51</v>
      </c>
      <c r="F41" s="47" t="s">
        <v>47</v>
      </c>
      <c r="G41" s="48">
        <v>140</v>
      </c>
      <c r="H41" s="47" t="s">
        <v>41</v>
      </c>
      <c r="I41" s="52" t="s">
        <v>96</v>
      </c>
    </row>
    <row r="42" spans="1:9" x14ac:dyDescent="0.25">
      <c r="A42" s="48" t="s">
        <v>163</v>
      </c>
      <c r="B42" s="47" t="s">
        <v>72</v>
      </c>
      <c r="C42" s="46" t="s">
        <v>73</v>
      </c>
      <c r="D42" s="47" t="s">
        <v>39</v>
      </c>
      <c r="E42" s="48" t="s">
        <v>39</v>
      </c>
      <c r="F42" s="47" t="s">
        <v>47</v>
      </c>
      <c r="G42" s="48">
        <v>300</v>
      </c>
      <c r="H42" s="47" t="s">
        <v>74</v>
      </c>
      <c r="I42" s="52" t="s">
        <v>42</v>
      </c>
    </row>
    <row r="43" spans="1:9" ht="45" x14ac:dyDescent="0.25">
      <c r="A43" s="48" t="s">
        <v>166</v>
      </c>
      <c r="B43" s="47" t="s">
        <v>344</v>
      </c>
      <c r="C43" s="46" t="s">
        <v>345</v>
      </c>
      <c r="D43" s="47" t="s">
        <v>39</v>
      </c>
      <c r="E43" s="48" t="s">
        <v>39</v>
      </c>
      <c r="F43" s="47" t="s">
        <v>47</v>
      </c>
      <c r="G43" s="48">
        <v>190</v>
      </c>
      <c r="H43" s="47" t="s">
        <v>41</v>
      </c>
      <c r="I43" s="52" t="s">
        <v>41</v>
      </c>
    </row>
    <row r="44" spans="1:9" ht="30" x14ac:dyDescent="0.25">
      <c r="A44" s="48" t="s">
        <v>169</v>
      </c>
      <c r="B44" s="47" t="s">
        <v>416</v>
      </c>
      <c r="C44" s="46" t="s">
        <v>417</v>
      </c>
      <c r="D44" s="47" t="s">
        <v>51</v>
      </c>
      <c r="E44" s="48" t="s">
        <v>51</v>
      </c>
      <c r="F44" s="47" t="s">
        <v>47</v>
      </c>
      <c r="G44" s="48">
        <v>130</v>
      </c>
      <c r="H44" s="47" t="s">
        <v>41</v>
      </c>
      <c r="I44" s="52" t="s">
        <v>42</v>
      </c>
    </row>
    <row r="45" spans="1:9" ht="45" x14ac:dyDescent="0.25">
      <c r="A45" s="48" t="s">
        <v>172</v>
      </c>
      <c r="B45" s="47" t="s">
        <v>369</v>
      </c>
      <c r="C45" s="46" t="s">
        <v>370</v>
      </c>
      <c r="D45" s="47" t="s">
        <v>46</v>
      </c>
      <c r="E45" s="48" t="s">
        <v>46</v>
      </c>
      <c r="F45" s="47" t="s">
        <v>47</v>
      </c>
      <c r="G45" s="48">
        <v>225</v>
      </c>
      <c r="H45" s="47" t="s">
        <v>74</v>
      </c>
      <c r="I45" s="52" t="s">
        <v>42</v>
      </c>
    </row>
    <row r="46" spans="1:9" x14ac:dyDescent="0.25">
      <c r="A46" s="48" t="s">
        <v>175</v>
      </c>
      <c r="B46" s="47" t="s">
        <v>164</v>
      </c>
      <c r="C46" s="46" t="s">
        <v>165</v>
      </c>
      <c r="D46" s="47" t="s">
        <v>51</v>
      </c>
      <c r="E46" s="48" t="s">
        <v>51</v>
      </c>
      <c r="F46" s="47" t="s">
        <v>40</v>
      </c>
      <c r="G46" s="48">
        <v>225</v>
      </c>
      <c r="H46" s="47" t="s">
        <v>41</v>
      </c>
      <c r="I46" s="52" t="s">
        <v>42</v>
      </c>
    </row>
    <row r="47" spans="1:9" x14ac:dyDescent="0.25">
      <c r="A47" s="48" t="s">
        <v>178</v>
      </c>
      <c r="B47" s="47" t="s">
        <v>62</v>
      </c>
      <c r="C47" s="46" t="s">
        <v>63</v>
      </c>
      <c r="D47" s="47" t="s">
        <v>51</v>
      </c>
      <c r="E47" s="48" t="s">
        <v>51</v>
      </c>
      <c r="F47" s="47" t="s">
        <v>47</v>
      </c>
      <c r="G47" s="48">
        <v>175</v>
      </c>
      <c r="H47" s="47" t="s">
        <v>41</v>
      </c>
      <c r="I47" s="52" t="s">
        <v>42</v>
      </c>
    </row>
    <row r="48" spans="1:9" ht="30" x14ac:dyDescent="0.25">
      <c r="A48" s="48" t="s">
        <v>180</v>
      </c>
      <c r="B48" s="47" t="s">
        <v>287</v>
      </c>
      <c r="C48" s="46" t="s">
        <v>288</v>
      </c>
      <c r="D48" s="47" t="s">
        <v>46</v>
      </c>
      <c r="E48" s="48" t="s">
        <v>46</v>
      </c>
      <c r="F48" s="47" t="s">
        <v>47</v>
      </c>
      <c r="G48" s="48">
        <v>215</v>
      </c>
      <c r="H48" s="47" t="s">
        <v>41</v>
      </c>
      <c r="I48" s="52" t="s">
        <v>41</v>
      </c>
    </row>
    <row r="49" spans="1:9" ht="45" x14ac:dyDescent="0.25">
      <c r="A49" s="48" t="s">
        <v>183</v>
      </c>
      <c r="B49" s="47" t="s">
        <v>347</v>
      </c>
      <c r="C49" s="46" t="s">
        <v>348</v>
      </c>
      <c r="D49" s="47" t="s">
        <v>39</v>
      </c>
      <c r="E49" s="48" t="s">
        <v>39</v>
      </c>
      <c r="F49" s="47" t="s">
        <v>47</v>
      </c>
      <c r="G49" s="48">
        <v>200</v>
      </c>
      <c r="H49" s="47" t="s">
        <v>74</v>
      </c>
      <c r="I49" s="52" t="s">
        <v>41</v>
      </c>
    </row>
    <row r="50" spans="1:9" ht="30" x14ac:dyDescent="0.25">
      <c r="A50" s="48" t="s">
        <v>186</v>
      </c>
      <c r="B50" s="47" t="s">
        <v>193</v>
      </c>
      <c r="C50" s="46" t="s">
        <v>191</v>
      </c>
      <c r="D50" s="47" t="s">
        <v>46</v>
      </c>
      <c r="E50" s="48" t="s">
        <v>46</v>
      </c>
      <c r="F50" s="47" t="s">
        <v>47</v>
      </c>
      <c r="G50" s="48">
        <v>265</v>
      </c>
      <c r="H50" s="47" t="s">
        <v>41</v>
      </c>
      <c r="I50" s="52" t="s">
        <v>41</v>
      </c>
    </row>
    <row r="51" spans="1:9" ht="30" x14ac:dyDescent="0.25">
      <c r="A51" s="48" t="s">
        <v>189</v>
      </c>
      <c r="B51" s="47" t="s">
        <v>314</v>
      </c>
      <c r="C51" s="46" t="s">
        <v>315</v>
      </c>
      <c r="D51" s="47" t="s">
        <v>46</v>
      </c>
      <c r="E51" s="48" t="s">
        <v>46</v>
      </c>
      <c r="F51" s="47" t="s">
        <v>47</v>
      </c>
      <c r="G51" s="48">
        <v>250</v>
      </c>
      <c r="H51" s="47" t="s">
        <v>41</v>
      </c>
      <c r="I51" s="52" t="s">
        <v>42</v>
      </c>
    </row>
    <row r="52" spans="1:9" x14ac:dyDescent="0.25">
      <c r="A52" s="48" t="s">
        <v>192</v>
      </c>
      <c r="B52" s="47" t="s">
        <v>146</v>
      </c>
      <c r="C52" s="46" t="s">
        <v>147</v>
      </c>
      <c r="D52" s="47" t="s">
        <v>39</v>
      </c>
      <c r="E52" s="48" t="s">
        <v>39</v>
      </c>
      <c r="F52" s="47" t="s">
        <v>40</v>
      </c>
      <c r="G52" s="48">
        <v>220</v>
      </c>
      <c r="H52" s="47" t="s">
        <v>41</v>
      </c>
      <c r="I52" s="52" t="s">
        <v>42</v>
      </c>
    </row>
    <row r="53" spans="1:9" x14ac:dyDescent="0.25">
      <c r="A53" s="48" t="s">
        <v>194</v>
      </c>
      <c r="B53" s="47" t="s">
        <v>248</v>
      </c>
      <c r="C53" s="46" t="s">
        <v>249</v>
      </c>
      <c r="D53" s="47" t="s">
        <v>39</v>
      </c>
      <c r="E53" s="48" t="s">
        <v>39</v>
      </c>
      <c r="F53" s="47" t="s">
        <v>40</v>
      </c>
      <c r="G53" s="48">
        <v>190</v>
      </c>
      <c r="H53" s="47" t="s">
        <v>41</v>
      </c>
      <c r="I53" s="52" t="s">
        <v>42</v>
      </c>
    </row>
    <row r="54" spans="1:9" ht="30" x14ac:dyDescent="0.25">
      <c r="A54" s="48" t="s">
        <v>197</v>
      </c>
      <c r="B54" s="47" t="s">
        <v>293</v>
      </c>
      <c r="C54" s="46" t="s">
        <v>294</v>
      </c>
      <c r="D54" s="47" t="s">
        <v>39</v>
      </c>
      <c r="E54" s="48" t="s">
        <v>39</v>
      </c>
      <c r="F54" s="47" t="s">
        <v>47</v>
      </c>
      <c r="G54" s="48">
        <v>225</v>
      </c>
      <c r="H54" s="47" t="s">
        <v>74</v>
      </c>
      <c r="I54" s="52" t="s">
        <v>42</v>
      </c>
    </row>
    <row r="55" spans="1:9" ht="30" x14ac:dyDescent="0.25">
      <c r="A55" s="48" t="s">
        <v>199</v>
      </c>
      <c r="B55" s="47" t="s">
        <v>413</v>
      </c>
      <c r="C55" s="46" t="s">
        <v>414</v>
      </c>
      <c r="D55" s="47" t="s">
        <v>39</v>
      </c>
      <c r="E55" s="48" t="s">
        <v>39</v>
      </c>
      <c r="F55" s="47" t="s">
        <v>47</v>
      </c>
      <c r="G55" s="48">
        <v>236</v>
      </c>
      <c r="H55" s="47" t="s">
        <v>41</v>
      </c>
      <c r="I55" s="52" t="s">
        <v>42</v>
      </c>
    </row>
    <row r="56" spans="1:9" x14ac:dyDescent="0.25">
      <c r="A56" s="48" t="s">
        <v>202</v>
      </c>
      <c r="B56" s="47" t="s">
        <v>161</v>
      </c>
      <c r="C56" s="46" t="s">
        <v>162</v>
      </c>
      <c r="D56" s="47" t="s">
        <v>51</v>
      </c>
      <c r="E56" s="48" t="s">
        <v>51</v>
      </c>
      <c r="F56" s="47" t="s">
        <v>40</v>
      </c>
      <c r="G56" s="48">
        <v>200</v>
      </c>
      <c r="H56" s="47" t="s">
        <v>41</v>
      </c>
      <c r="I56" s="52" t="s">
        <v>41</v>
      </c>
    </row>
    <row r="57" spans="1:9" x14ac:dyDescent="0.25">
      <c r="A57" s="48" t="s">
        <v>205</v>
      </c>
      <c r="B57" s="47" t="s">
        <v>390</v>
      </c>
      <c r="C57" s="46" t="s">
        <v>391</v>
      </c>
      <c r="D57" s="47" t="s">
        <v>39</v>
      </c>
      <c r="E57" s="48" t="s">
        <v>39</v>
      </c>
      <c r="F57" s="47" t="s">
        <v>47</v>
      </c>
      <c r="G57" s="48">
        <v>230</v>
      </c>
      <c r="H57" s="47" t="s">
        <v>41</v>
      </c>
      <c r="I57" s="52" t="s">
        <v>41</v>
      </c>
    </row>
    <row r="58" spans="1:9" ht="30" x14ac:dyDescent="0.25">
      <c r="A58" s="48" t="s">
        <v>208</v>
      </c>
      <c r="B58" s="47" t="s">
        <v>393</v>
      </c>
      <c r="C58" s="46" t="s">
        <v>394</v>
      </c>
      <c r="D58" s="47" t="s">
        <v>46</v>
      </c>
      <c r="E58" s="48" t="s">
        <v>46</v>
      </c>
      <c r="F58" s="47" t="s">
        <v>47</v>
      </c>
      <c r="G58" s="48">
        <v>215</v>
      </c>
      <c r="H58" s="47" t="s">
        <v>74</v>
      </c>
      <c r="I58" s="52" t="s">
        <v>41</v>
      </c>
    </row>
    <row r="59" spans="1:9" x14ac:dyDescent="0.25">
      <c r="A59" s="48" t="s">
        <v>211</v>
      </c>
      <c r="B59" s="47" t="s">
        <v>290</v>
      </c>
      <c r="C59" s="46" t="s">
        <v>291</v>
      </c>
      <c r="D59" s="47" t="s">
        <v>39</v>
      </c>
      <c r="E59" s="48" t="s">
        <v>39</v>
      </c>
      <c r="F59" s="47" t="s">
        <v>47</v>
      </c>
      <c r="G59" s="48">
        <v>265</v>
      </c>
      <c r="H59" s="47" t="s">
        <v>41</v>
      </c>
      <c r="I59" s="52" t="s">
        <v>41</v>
      </c>
    </row>
    <row r="60" spans="1:9" x14ac:dyDescent="0.25">
      <c r="A60" s="48" t="s">
        <v>214</v>
      </c>
      <c r="B60" s="47" t="s">
        <v>82</v>
      </c>
      <c r="C60" s="46" t="s">
        <v>83</v>
      </c>
      <c r="D60" s="47" t="s">
        <v>51</v>
      </c>
      <c r="E60" s="48" t="s">
        <v>51</v>
      </c>
      <c r="F60" s="47" t="s">
        <v>47</v>
      </c>
      <c r="G60" s="48">
        <v>150</v>
      </c>
      <c r="H60" s="47" t="s">
        <v>74</v>
      </c>
      <c r="I60" s="52" t="s">
        <v>41</v>
      </c>
    </row>
    <row r="61" spans="1:9" x14ac:dyDescent="0.25">
      <c r="A61" s="48" t="s">
        <v>217</v>
      </c>
      <c r="B61" s="47" t="s">
        <v>167</v>
      </c>
      <c r="C61" s="46" t="s">
        <v>168</v>
      </c>
      <c r="D61" s="47" t="s">
        <v>51</v>
      </c>
      <c r="E61" s="48" t="s">
        <v>51</v>
      </c>
      <c r="F61" s="47" t="s">
        <v>40</v>
      </c>
      <c r="G61" s="48">
        <v>225</v>
      </c>
      <c r="H61" s="47" t="s">
        <v>41</v>
      </c>
      <c r="I61" s="52" t="s">
        <v>41</v>
      </c>
    </row>
    <row r="62" spans="1:9" ht="30" x14ac:dyDescent="0.25">
      <c r="A62" s="48" t="s">
        <v>220</v>
      </c>
      <c r="B62" s="47" t="s">
        <v>140</v>
      </c>
      <c r="C62" s="46" t="s">
        <v>141</v>
      </c>
      <c r="D62" s="47" t="s">
        <v>39</v>
      </c>
      <c r="E62" s="48" t="s">
        <v>39</v>
      </c>
      <c r="F62" s="47" t="s">
        <v>47</v>
      </c>
      <c r="G62" s="48">
        <v>180</v>
      </c>
      <c r="H62" s="47" t="s">
        <v>41</v>
      </c>
      <c r="I62" s="52" t="s">
        <v>42</v>
      </c>
    </row>
    <row r="63" spans="1:9" x14ac:dyDescent="0.25">
      <c r="A63" s="48" t="s">
        <v>223</v>
      </c>
      <c r="B63" s="47" t="s">
        <v>200</v>
      </c>
      <c r="C63" s="46" t="s">
        <v>201</v>
      </c>
      <c r="D63" s="47" t="s">
        <v>46</v>
      </c>
      <c r="E63" s="48" t="s">
        <v>46</v>
      </c>
      <c r="F63" s="47" t="s">
        <v>40</v>
      </c>
      <c r="G63" s="48">
        <v>275</v>
      </c>
      <c r="H63" s="47" t="s">
        <v>67</v>
      </c>
      <c r="I63" s="52" t="s">
        <v>41</v>
      </c>
    </row>
    <row r="64" spans="1:9" x14ac:dyDescent="0.25">
      <c r="A64" s="48" t="s">
        <v>226</v>
      </c>
      <c r="B64" s="47" t="s">
        <v>53</v>
      </c>
      <c r="C64" s="46" t="s">
        <v>54</v>
      </c>
      <c r="D64" s="47" t="s">
        <v>39</v>
      </c>
      <c r="E64" s="48" t="s">
        <v>39</v>
      </c>
      <c r="F64" s="47" t="s">
        <v>40</v>
      </c>
      <c r="G64" s="48">
        <v>275</v>
      </c>
      <c r="H64" s="47" t="s">
        <v>41</v>
      </c>
      <c r="I64" s="52" t="s">
        <v>42</v>
      </c>
    </row>
    <row r="65" spans="1:9" ht="30" x14ac:dyDescent="0.25">
      <c r="A65" s="48" t="s">
        <v>229</v>
      </c>
      <c r="B65" s="47" t="s">
        <v>266</v>
      </c>
      <c r="C65" s="46" t="s">
        <v>267</v>
      </c>
      <c r="D65" s="47" t="s">
        <v>51</v>
      </c>
      <c r="E65" s="48" t="s">
        <v>51</v>
      </c>
      <c r="F65" s="47" t="s">
        <v>47</v>
      </c>
      <c r="G65" s="48">
        <v>190</v>
      </c>
      <c r="H65" s="47" t="s">
        <v>41</v>
      </c>
      <c r="I65" s="52" t="s">
        <v>41</v>
      </c>
    </row>
    <row r="66" spans="1:9" x14ac:dyDescent="0.25">
      <c r="A66" s="48" t="s">
        <v>232</v>
      </c>
      <c r="B66" s="47" t="s">
        <v>179</v>
      </c>
      <c r="C66" s="46" t="s">
        <v>177</v>
      </c>
      <c r="D66" s="47" t="s">
        <v>39</v>
      </c>
      <c r="E66" s="48" t="s">
        <v>39</v>
      </c>
      <c r="F66" s="47" t="s">
        <v>40</v>
      </c>
      <c r="G66" s="48">
        <v>215</v>
      </c>
      <c r="H66" s="47" t="s">
        <v>67</v>
      </c>
      <c r="I66" s="52" t="s">
        <v>41</v>
      </c>
    </row>
    <row r="67" spans="1:9" x14ac:dyDescent="0.25">
      <c r="A67" s="48" t="s">
        <v>235</v>
      </c>
      <c r="B67" s="47" t="s">
        <v>461</v>
      </c>
      <c r="C67" s="46" t="s">
        <v>468</v>
      </c>
      <c r="D67" s="47" t="s">
        <v>39</v>
      </c>
      <c r="E67" s="48" t="s">
        <v>39</v>
      </c>
      <c r="F67" s="47" t="s">
        <v>40</v>
      </c>
      <c r="G67" s="48">
        <v>590</v>
      </c>
      <c r="H67" s="47" t="s">
        <v>67</v>
      </c>
      <c r="I67" s="52" t="s">
        <v>41</v>
      </c>
    </row>
    <row r="68" spans="1:9" ht="30" x14ac:dyDescent="0.25">
      <c r="A68" s="48" t="s">
        <v>238</v>
      </c>
      <c r="B68" s="47" t="s">
        <v>355</v>
      </c>
      <c r="C68" s="46" t="s">
        <v>356</v>
      </c>
      <c r="D68" s="47" t="s">
        <v>46</v>
      </c>
      <c r="E68" s="48" t="s">
        <v>46</v>
      </c>
      <c r="F68" s="47" t="s">
        <v>47</v>
      </c>
      <c r="G68" s="48">
        <v>623</v>
      </c>
      <c r="H68" s="47" t="s">
        <v>41</v>
      </c>
      <c r="I68" s="52" t="s">
        <v>96</v>
      </c>
    </row>
    <row r="69" spans="1:9" x14ac:dyDescent="0.25">
      <c r="A69" s="48" t="s">
        <v>241</v>
      </c>
      <c r="B69" s="47" t="s">
        <v>195</v>
      </c>
      <c r="C69" s="46" t="s">
        <v>196</v>
      </c>
      <c r="D69" s="47" t="s">
        <v>46</v>
      </c>
      <c r="E69" s="48" t="s">
        <v>39</v>
      </c>
      <c r="F69" s="47" t="s">
        <v>40</v>
      </c>
      <c r="G69" s="48">
        <v>590</v>
      </c>
      <c r="H69" s="47" t="s">
        <v>67</v>
      </c>
      <c r="I69" s="52" t="s">
        <v>41</v>
      </c>
    </row>
    <row r="70" spans="1:9" ht="45" x14ac:dyDescent="0.25">
      <c r="A70" s="48" t="s">
        <v>244</v>
      </c>
      <c r="B70" s="47" t="s">
        <v>378</v>
      </c>
      <c r="C70" s="46" t="s">
        <v>379</v>
      </c>
      <c r="D70" s="47" t="s">
        <v>46</v>
      </c>
      <c r="E70" s="48" t="s">
        <v>46</v>
      </c>
      <c r="F70" s="47" t="s">
        <v>47</v>
      </c>
      <c r="G70" s="48">
        <v>245</v>
      </c>
      <c r="H70" s="47" t="s">
        <v>41</v>
      </c>
      <c r="I70" s="52" t="s">
        <v>96</v>
      </c>
    </row>
    <row r="71" spans="1:9" x14ac:dyDescent="0.25">
      <c r="A71" s="48" t="s">
        <v>247</v>
      </c>
      <c r="B71" s="47" t="s">
        <v>269</v>
      </c>
      <c r="C71" s="46" t="s">
        <v>270</v>
      </c>
      <c r="D71" s="47" t="s">
        <v>39</v>
      </c>
      <c r="E71" s="48" t="s">
        <v>39</v>
      </c>
      <c r="F71" s="47" t="s">
        <v>47</v>
      </c>
      <c r="G71" s="48">
        <v>225</v>
      </c>
      <c r="H71" s="47" t="s">
        <v>74</v>
      </c>
      <c r="I71" s="52" t="s">
        <v>42</v>
      </c>
    </row>
    <row r="72" spans="1:9" ht="30" x14ac:dyDescent="0.25">
      <c r="A72" s="48" t="s">
        <v>250</v>
      </c>
      <c r="B72" s="47" t="s">
        <v>143</v>
      </c>
      <c r="C72" s="46" t="s">
        <v>144</v>
      </c>
      <c r="D72" s="47" t="s">
        <v>39</v>
      </c>
      <c r="E72" s="48" t="s">
        <v>39</v>
      </c>
      <c r="F72" s="47" t="s">
        <v>40</v>
      </c>
      <c r="G72" s="48">
        <v>220</v>
      </c>
      <c r="H72" s="47" t="s">
        <v>41</v>
      </c>
      <c r="I72" s="52" t="s">
        <v>42</v>
      </c>
    </row>
    <row r="73" spans="1:9" ht="45" x14ac:dyDescent="0.25">
      <c r="A73" s="48" t="s">
        <v>253</v>
      </c>
      <c r="B73" s="47" t="s">
        <v>350</v>
      </c>
      <c r="C73" s="46" t="s">
        <v>351</v>
      </c>
      <c r="D73" s="47" t="s">
        <v>46</v>
      </c>
      <c r="E73" s="48" t="s">
        <v>46</v>
      </c>
      <c r="F73" s="47" t="s">
        <v>47</v>
      </c>
      <c r="G73" s="48">
        <v>225</v>
      </c>
      <c r="H73" s="47" t="s">
        <v>74</v>
      </c>
      <c r="I73" s="52" t="s">
        <v>42</v>
      </c>
    </row>
    <row r="74" spans="1:9" x14ac:dyDescent="0.25">
      <c r="A74" s="48" t="s">
        <v>256</v>
      </c>
      <c r="B74" s="47" t="s">
        <v>402</v>
      </c>
      <c r="C74" s="46" t="s">
        <v>403</v>
      </c>
      <c r="D74" s="47" t="s">
        <v>46</v>
      </c>
      <c r="E74" s="48" t="s">
        <v>46</v>
      </c>
      <c r="F74" s="47" t="s">
        <v>47</v>
      </c>
      <c r="G74" s="48">
        <v>200</v>
      </c>
      <c r="H74" s="47" t="s">
        <v>41</v>
      </c>
      <c r="I74" s="52" t="s">
        <v>42</v>
      </c>
    </row>
    <row r="75" spans="1:9" ht="30" x14ac:dyDescent="0.25">
      <c r="A75" s="48" t="s">
        <v>259</v>
      </c>
      <c r="B75" s="47" t="s">
        <v>302</v>
      </c>
      <c r="C75" s="46" t="s">
        <v>303</v>
      </c>
      <c r="D75" s="47" t="s">
        <v>39</v>
      </c>
      <c r="E75" s="48" t="s">
        <v>39</v>
      </c>
      <c r="F75" s="47" t="s">
        <v>47</v>
      </c>
      <c r="G75" s="48">
        <v>200</v>
      </c>
      <c r="H75" s="47" t="s">
        <v>41</v>
      </c>
      <c r="I75" s="52" t="s">
        <v>42</v>
      </c>
    </row>
    <row r="76" spans="1:9" ht="30" x14ac:dyDescent="0.25">
      <c r="A76" s="48" t="s">
        <v>262</v>
      </c>
      <c r="B76" s="47" t="s">
        <v>399</v>
      </c>
      <c r="C76" s="46" t="s">
        <v>400</v>
      </c>
      <c r="D76" s="47" t="s">
        <v>46</v>
      </c>
      <c r="E76" s="48" t="s">
        <v>46</v>
      </c>
      <c r="F76" s="47" t="s">
        <v>47</v>
      </c>
      <c r="G76" s="48">
        <v>215</v>
      </c>
      <c r="H76" s="47" t="s">
        <v>74</v>
      </c>
      <c r="I76" s="52" t="s">
        <v>42</v>
      </c>
    </row>
    <row r="77" spans="1:9" ht="30" x14ac:dyDescent="0.25">
      <c r="A77" s="48" t="s">
        <v>265</v>
      </c>
      <c r="B77" s="47" t="s">
        <v>465</v>
      </c>
      <c r="C77" s="46" t="s">
        <v>470</v>
      </c>
      <c r="D77" s="47" t="s">
        <v>51</v>
      </c>
      <c r="E77" s="48" t="s">
        <v>51</v>
      </c>
      <c r="F77" s="47" t="s">
        <v>47</v>
      </c>
      <c r="G77" s="48">
        <v>531</v>
      </c>
      <c r="H77" s="47" t="s">
        <v>41</v>
      </c>
      <c r="I77" s="52" t="s">
        <v>42</v>
      </c>
    </row>
    <row r="78" spans="1:9" x14ac:dyDescent="0.25">
      <c r="A78" s="48" t="s">
        <v>268</v>
      </c>
      <c r="B78" s="47" t="s">
        <v>209</v>
      </c>
      <c r="C78" s="46" t="s">
        <v>210</v>
      </c>
      <c r="D78" s="47" t="s">
        <v>51</v>
      </c>
      <c r="E78" s="48" t="s">
        <v>51</v>
      </c>
      <c r="F78" s="47" t="s">
        <v>40</v>
      </c>
      <c r="G78" s="48">
        <v>150</v>
      </c>
      <c r="H78" s="47" t="s">
        <v>67</v>
      </c>
      <c r="I78" s="52" t="s">
        <v>41</v>
      </c>
    </row>
    <row r="79" spans="1:9" x14ac:dyDescent="0.25">
      <c r="A79" s="48" t="s">
        <v>271</v>
      </c>
      <c r="B79" s="47" t="s">
        <v>326</v>
      </c>
      <c r="C79" s="46" t="s">
        <v>327</v>
      </c>
      <c r="D79" s="47" t="s">
        <v>39</v>
      </c>
      <c r="E79" s="48" t="s">
        <v>39</v>
      </c>
      <c r="F79" s="47" t="s">
        <v>47</v>
      </c>
      <c r="G79" s="48">
        <v>200</v>
      </c>
      <c r="H79" s="47" t="s">
        <v>41</v>
      </c>
      <c r="I79" s="52" t="s">
        <v>42</v>
      </c>
    </row>
    <row r="80" spans="1:9" x14ac:dyDescent="0.25">
      <c r="A80" s="48" t="s">
        <v>274</v>
      </c>
      <c r="B80" s="47" t="s">
        <v>358</v>
      </c>
      <c r="C80" s="46" t="s">
        <v>339</v>
      </c>
      <c r="D80" s="47" t="s">
        <v>51</v>
      </c>
      <c r="E80" s="48" t="s">
        <v>51</v>
      </c>
      <c r="F80" s="47" t="s">
        <v>47</v>
      </c>
      <c r="G80" s="48">
        <v>140</v>
      </c>
      <c r="H80" s="47" t="s">
        <v>41</v>
      </c>
      <c r="I80" s="52" t="s">
        <v>41</v>
      </c>
    </row>
    <row r="81" spans="1:9" ht="30" x14ac:dyDescent="0.25">
      <c r="A81" s="48" t="s">
        <v>277</v>
      </c>
      <c r="B81" s="47" t="s">
        <v>118</v>
      </c>
      <c r="C81" s="46" t="s">
        <v>119</v>
      </c>
      <c r="D81" s="47" t="s">
        <v>46</v>
      </c>
      <c r="E81" s="48" t="s">
        <v>46</v>
      </c>
      <c r="F81" s="47" t="s">
        <v>47</v>
      </c>
      <c r="G81" s="48">
        <v>280</v>
      </c>
      <c r="H81" s="47" t="s">
        <v>41</v>
      </c>
      <c r="I81" s="52" t="s">
        <v>41</v>
      </c>
    </row>
    <row r="82" spans="1:9" ht="30" x14ac:dyDescent="0.25">
      <c r="A82" s="48" t="s">
        <v>280</v>
      </c>
      <c r="B82" s="47" t="s">
        <v>329</v>
      </c>
      <c r="C82" s="46" t="s">
        <v>330</v>
      </c>
      <c r="D82" s="47" t="s">
        <v>46</v>
      </c>
      <c r="E82" s="48" t="s">
        <v>46</v>
      </c>
      <c r="F82" s="47" t="s">
        <v>47</v>
      </c>
      <c r="G82" s="48">
        <v>245</v>
      </c>
      <c r="H82" s="47" t="s">
        <v>74</v>
      </c>
      <c r="I82" s="52" t="s">
        <v>96</v>
      </c>
    </row>
    <row r="83" spans="1:9" x14ac:dyDescent="0.25">
      <c r="A83" s="48" t="s">
        <v>283</v>
      </c>
      <c r="B83" s="47" t="s">
        <v>49</v>
      </c>
      <c r="C83" s="46" t="s">
        <v>50</v>
      </c>
      <c r="D83" s="47" t="s">
        <v>51</v>
      </c>
      <c r="E83" s="48" t="s">
        <v>51</v>
      </c>
      <c r="F83" s="47" t="s">
        <v>40</v>
      </c>
      <c r="G83" s="48">
        <v>175</v>
      </c>
      <c r="H83" s="47" t="s">
        <v>41</v>
      </c>
      <c r="I83" s="52" t="s">
        <v>42</v>
      </c>
    </row>
    <row r="84" spans="1:9" ht="30" x14ac:dyDescent="0.25">
      <c r="A84" s="48" t="s">
        <v>286</v>
      </c>
      <c r="B84" s="47" t="s">
        <v>215</v>
      </c>
      <c r="C84" s="46" t="s">
        <v>216</v>
      </c>
      <c r="D84" s="47" t="s">
        <v>39</v>
      </c>
      <c r="E84" s="48" t="s">
        <v>39</v>
      </c>
      <c r="F84" s="47" t="s">
        <v>47</v>
      </c>
      <c r="G84" s="48">
        <v>175</v>
      </c>
      <c r="H84" s="47" t="s">
        <v>67</v>
      </c>
      <c r="I84" s="52" t="s">
        <v>41</v>
      </c>
    </row>
    <row r="85" spans="1:9" ht="30" x14ac:dyDescent="0.25">
      <c r="A85" s="48" t="s">
        <v>289</v>
      </c>
      <c r="B85" s="47" t="s">
        <v>381</v>
      </c>
      <c r="C85" s="46" t="s">
        <v>382</v>
      </c>
      <c r="D85" s="47" t="s">
        <v>46</v>
      </c>
      <c r="E85" s="48" t="s">
        <v>46</v>
      </c>
      <c r="F85" s="47" t="s">
        <v>47</v>
      </c>
      <c r="G85" s="48">
        <v>200</v>
      </c>
      <c r="H85" s="47" t="s">
        <v>41</v>
      </c>
      <c r="I85" s="52" t="s">
        <v>42</v>
      </c>
    </row>
    <row r="86" spans="1:9" x14ac:dyDescent="0.25">
      <c r="A86" s="48" t="s">
        <v>292</v>
      </c>
      <c r="B86" s="47" t="s">
        <v>245</v>
      </c>
      <c r="C86" s="46" t="s">
        <v>246</v>
      </c>
      <c r="D86" s="47" t="s">
        <v>39</v>
      </c>
      <c r="E86" s="48" t="s">
        <v>39</v>
      </c>
      <c r="F86" s="47" t="s">
        <v>47</v>
      </c>
      <c r="G86" s="48">
        <v>220</v>
      </c>
      <c r="H86" s="47" t="s">
        <v>41</v>
      </c>
      <c r="I86" s="52" t="s">
        <v>42</v>
      </c>
    </row>
    <row r="87" spans="1:9" ht="30" x14ac:dyDescent="0.25">
      <c r="A87" s="48" t="s">
        <v>295</v>
      </c>
      <c r="B87" s="47" t="s">
        <v>242</v>
      </c>
      <c r="C87" s="46" t="s">
        <v>243</v>
      </c>
      <c r="D87" s="47" t="s">
        <v>39</v>
      </c>
      <c r="E87" s="48" t="s">
        <v>39</v>
      </c>
      <c r="F87" s="47" t="s">
        <v>47</v>
      </c>
      <c r="G87" s="48">
        <v>215</v>
      </c>
      <c r="H87" s="47" t="s">
        <v>41</v>
      </c>
      <c r="I87" s="52" t="s">
        <v>42</v>
      </c>
    </row>
    <row r="88" spans="1:9" ht="30" x14ac:dyDescent="0.25">
      <c r="A88" s="48" t="s">
        <v>298</v>
      </c>
      <c r="B88" s="47" t="s">
        <v>138</v>
      </c>
      <c r="C88" s="46" t="s">
        <v>124</v>
      </c>
      <c r="D88" s="47" t="s">
        <v>39</v>
      </c>
      <c r="E88" s="48" t="s">
        <v>51</v>
      </c>
      <c r="F88" s="47" t="s">
        <v>47</v>
      </c>
      <c r="G88" s="48">
        <v>150</v>
      </c>
      <c r="H88" s="47" t="s">
        <v>74</v>
      </c>
      <c r="I88" s="52" t="s">
        <v>42</v>
      </c>
    </row>
    <row r="89" spans="1:9" ht="30" x14ac:dyDescent="0.25">
      <c r="A89" s="48" t="s">
        <v>301</v>
      </c>
      <c r="B89" s="47" t="s">
        <v>254</v>
      </c>
      <c r="C89" s="46" t="s">
        <v>255</v>
      </c>
      <c r="D89" s="47" t="s">
        <v>46</v>
      </c>
      <c r="E89" s="48" t="s">
        <v>46</v>
      </c>
      <c r="F89" s="47" t="s">
        <v>47</v>
      </c>
      <c r="G89" s="48">
        <v>240</v>
      </c>
      <c r="H89" s="47" t="s">
        <v>74</v>
      </c>
      <c r="I89" s="52" t="s">
        <v>96</v>
      </c>
    </row>
    <row r="90" spans="1:9" ht="30" x14ac:dyDescent="0.25">
      <c r="A90" s="48" t="s">
        <v>304</v>
      </c>
      <c r="B90" s="47" t="s">
        <v>405</v>
      </c>
      <c r="C90" s="46" t="s">
        <v>300</v>
      </c>
      <c r="D90" s="47" t="s">
        <v>46</v>
      </c>
      <c r="E90" s="48" t="s">
        <v>46</v>
      </c>
      <c r="F90" s="47" t="s">
        <v>47</v>
      </c>
      <c r="G90" s="48">
        <v>215</v>
      </c>
      <c r="H90" s="47" t="s">
        <v>74</v>
      </c>
      <c r="I90" s="52" t="s">
        <v>42</v>
      </c>
    </row>
    <row r="91" spans="1:9" ht="30" x14ac:dyDescent="0.25">
      <c r="A91" s="48" t="s">
        <v>307</v>
      </c>
      <c r="B91" s="47" t="s">
        <v>299</v>
      </c>
      <c r="C91" s="46" t="s">
        <v>300</v>
      </c>
      <c r="D91" s="47" t="s">
        <v>46</v>
      </c>
      <c r="E91" s="48" t="s">
        <v>46</v>
      </c>
      <c r="F91" s="47" t="s">
        <v>40</v>
      </c>
      <c r="G91" s="48">
        <v>300</v>
      </c>
      <c r="H91" s="47" t="s">
        <v>74</v>
      </c>
      <c r="I91" s="52" t="s">
        <v>42</v>
      </c>
    </row>
    <row r="92" spans="1:9" ht="30" x14ac:dyDescent="0.25">
      <c r="A92" s="48" t="s">
        <v>310</v>
      </c>
      <c r="B92" s="47" t="s">
        <v>76</v>
      </c>
      <c r="C92" s="46" t="s">
        <v>77</v>
      </c>
      <c r="D92" s="47" t="s">
        <v>39</v>
      </c>
      <c r="E92" s="48" t="s">
        <v>39</v>
      </c>
      <c r="F92" s="47" t="s">
        <v>47</v>
      </c>
      <c r="G92" s="48">
        <v>240</v>
      </c>
      <c r="H92" s="47" t="s">
        <v>74</v>
      </c>
      <c r="I92" s="52" t="s">
        <v>42</v>
      </c>
    </row>
    <row r="93" spans="1:9" x14ac:dyDescent="0.25">
      <c r="A93" s="48" t="s">
        <v>313</v>
      </c>
      <c r="B93" s="47" t="s">
        <v>56</v>
      </c>
      <c r="C93" s="46" t="s">
        <v>57</v>
      </c>
      <c r="D93" s="47" t="s">
        <v>46</v>
      </c>
      <c r="E93" s="48" t="s">
        <v>46</v>
      </c>
      <c r="F93" s="47" t="s">
        <v>40</v>
      </c>
      <c r="G93" s="48">
        <v>300</v>
      </c>
      <c r="H93" s="47" t="s">
        <v>41</v>
      </c>
      <c r="I93" s="52" t="s">
        <v>42</v>
      </c>
    </row>
    <row r="94" spans="1:9" ht="30" x14ac:dyDescent="0.25">
      <c r="A94" s="48" t="s">
        <v>316</v>
      </c>
      <c r="B94" s="47" t="s">
        <v>152</v>
      </c>
      <c r="C94" s="46" t="s">
        <v>153</v>
      </c>
      <c r="D94" s="47" t="s">
        <v>39</v>
      </c>
      <c r="E94" s="48" t="s">
        <v>39</v>
      </c>
      <c r="F94" s="47" t="s">
        <v>47</v>
      </c>
      <c r="G94" s="48">
        <v>195</v>
      </c>
      <c r="H94" s="47" t="s">
        <v>41</v>
      </c>
      <c r="I94" s="52" t="s">
        <v>42</v>
      </c>
    </row>
    <row r="95" spans="1:9" ht="30" x14ac:dyDescent="0.25">
      <c r="A95" s="48" t="s">
        <v>319</v>
      </c>
      <c r="B95" s="47" t="s">
        <v>396</v>
      </c>
      <c r="C95" s="46" t="s">
        <v>397</v>
      </c>
      <c r="D95" s="47" t="s">
        <v>39</v>
      </c>
      <c r="E95" s="48" t="s">
        <v>39</v>
      </c>
      <c r="F95" s="47" t="s">
        <v>47</v>
      </c>
      <c r="G95" s="48">
        <v>354</v>
      </c>
      <c r="H95" s="47" t="s">
        <v>41</v>
      </c>
      <c r="I95" s="52" t="s">
        <v>42</v>
      </c>
    </row>
    <row r="96" spans="1:9" ht="45" x14ac:dyDescent="0.25">
      <c r="A96" s="48" t="s">
        <v>322</v>
      </c>
      <c r="B96" s="47" t="s">
        <v>296</v>
      </c>
      <c r="C96" s="46" t="s">
        <v>297</v>
      </c>
      <c r="D96" s="47" t="s">
        <v>39</v>
      </c>
      <c r="E96" s="48" t="s">
        <v>39</v>
      </c>
      <c r="F96" s="47" t="s">
        <v>47</v>
      </c>
      <c r="G96" s="48">
        <v>623</v>
      </c>
      <c r="H96" s="47" t="s">
        <v>41</v>
      </c>
      <c r="I96" s="52" t="s">
        <v>42</v>
      </c>
    </row>
    <row r="97" spans="1:9" x14ac:dyDescent="0.25">
      <c r="A97" s="48" t="s">
        <v>325</v>
      </c>
      <c r="B97" s="47" t="s">
        <v>257</v>
      </c>
      <c r="C97" s="46" t="s">
        <v>258</v>
      </c>
      <c r="D97" s="47" t="s">
        <v>46</v>
      </c>
      <c r="E97" s="48" t="s">
        <v>46</v>
      </c>
      <c r="F97" s="47" t="s">
        <v>47</v>
      </c>
      <c r="G97" s="48">
        <v>230</v>
      </c>
      <c r="H97" s="47" t="s">
        <v>41</v>
      </c>
      <c r="I97" s="52" t="s">
        <v>96</v>
      </c>
    </row>
    <row r="98" spans="1:9" x14ac:dyDescent="0.25">
      <c r="A98" s="48" t="s">
        <v>328</v>
      </c>
      <c r="B98" s="47" t="s">
        <v>353</v>
      </c>
      <c r="C98" s="46" t="s">
        <v>339</v>
      </c>
      <c r="D98" s="47" t="s">
        <v>51</v>
      </c>
      <c r="E98" s="48" t="s">
        <v>51</v>
      </c>
      <c r="F98" s="47" t="s">
        <v>47</v>
      </c>
      <c r="G98" s="48">
        <v>140</v>
      </c>
      <c r="H98" s="47" t="s">
        <v>41</v>
      </c>
      <c r="I98" s="52" t="s">
        <v>41</v>
      </c>
    </row>
    <row r="99" spans="1:9" x14ac:dyDescent="0.25">
      <c r="A99" s="48" t="s">
        <v>331</v>
      </c>
      <c r="B99" s="47" t="s">
        <v>236</v>
      </c>
      <c r="C99" s="46" t="s">
        <v>237</v>
      </c>
      <c r="D99" s="47" t="s">
        <v>39</v>
      </c>
      <c r="E99" s="48" t="s">
        <v>39</v>
      </c>
      <c r="F99" s="47" t="s">
        <v>47</v>
      </c>
      <c r="G99" s="48">
        <v>230</v>
      </c>
      <c r="H99" s="47" t="s">
        <v>41</v>
      </c>
      <c r="I99" s="52" t="s">
        <v>42</v>
      </c>
    </row>
    <row r="100" spans="1:9" x14ac:dyDescent="0.25">
      <c r="A100" s="48" t="s">
        <v>334</v>
      </c>
      <c r="B100" s="47" t="s">
        <v>112</v>
      </c>
      <c r="C100" s="46" t="s">
        <v>113</v>
      </c>
      <c r="D100" s="47" t="s">
        <v>46</v>
      </c>
      <c r="E100" s="48" t="s">
        <v>46</v>
      </c>
      <c r="F100" s="47" t="s">
        <v>40</v>
      </c>
      <c r="G100" s="48">
        <v>250</v>
      </c>
      <c r="H100" s="47" t="s">
        <v>41</v>
      </c>
      <c r="I100" s="52" t="s">
        <v>42</v>
      </c>
    </row>
    <row r="101" spans="1:9" ht="30" x14ac:dyDescent="0.25">
      <c r="A101" s="48" t="s">
        <v>337</v>
      </c>
      <c r="B101" s="47" t="s">
        <v>121</v>
      </c>
      <c r="C101" s="46" t="s">
        <v>119</v>
      </c>
      <c r="D101" s="47" t="s">
        <v>46</v>
      </c>
      <c r="E101" s="48" t="s">
        <v>46</v>
      </c>
      <c r="F101" s="47" t="s">
        <v>47</v>
      </c>
      <c r="G101" s="48">
        <v>270</v>
      </c>
      <c r="H101" s="47" t="s">
        <v>41</v>
      </c>
      <c r="I101" s="52" t="s">
        <v>41</v>
      </c>
    </row>
    <row r="102" spans="1:9" ht="30" x14ac:dyDescent="0.25">
      <c r="A102" s="48" t="s">
        <v>340</v>
      </c>
      <c r="B102" s="47" t="s">
        <v>320</v>
      </c>
      <c r="C102" s="46" t="s">
        <v>321</v>
      </c>
      <c r="D102" s="47" t="s">
        <v>46</v>
      </c>
      <c r="E102" s="48" t="s">
        <v>39</v>
      </c>
      <c r="F102" s="47" t="s">
        <v>47</v>
      </c>
      <c r="G102" s="48">
        <v>245</v>
      </c>
      <c r="H102" s="47" t="s">
        <v>67</v>
      </c>
      <c r="I102" s="52" t="s">
        <v>41</v>
      </c>
    </row>
    <row r="103" spans="1:9" ht="30" x14ac:dyDescent="0.25">
      <c r="A103" s="48" t="s">
        <v>343</v>
      </c>
      <c r="B103" s="47" t="s">
        <v>221</v>
      </c>
      <c r="C103" s="46" t="s">
        <v>222</v>
      </c>
      <c r="D103" s="47" t="s">
        <v>46</v>
      </c>
      <c r="E103" s="48" t="s">
        <v>46</v>
      </c>
      <c r="F103" s="47" t="s">
        <v>47</v>
      </c>
      <c r="G103" s="48">
        <v>200</v>
      </c>
      <c r="H103" s="47" t="s">
        <v>41</v>
      </c>
      <c r="I103" s="52" t="s">
        <v>41</v>
      </c>
    </row>
    <row r="104" spans="1:9" x14ac:dyDescent="0.25">
      <c r="A104" s="48" t="s">
        <v>346</v>
      </c>
      <c r="B104" s="47" t="s">
        <v>106</v>
      </c>
      <c r="C104" s="46" t="s">
        <v>107</v>
      </c>
      <c r="D104" s="47" t="s">
        <v>46</v>
      </c>
      <c r="E104" s="48" t="s">
        <v>46</v>
      </c>
      <c r="F104" s="47" t="s">
        <v>40</v>
      </c>
      <c r="G104" s="48">
        <v>275</v>
      </c>
      <c r="H104" s="47" t="s">
        <v>67</v>
      </c>
      <c r="I104" s="52" t="s">
        <v>42</v>
      </c>
    </row>
    <row r="105" spans="1:9" ht="30" x14ac:dyDescent="0.25">
      <c r="A105" s="48" t="s">
        <v>349</v>
      </c>
      <c r="B105" s="47" t="s">
        <v>317</v>
      </c>
      <c r="C105" s="46" t="s">
        <v>318</v>
      </c>
      <c r="D105" s="47" t="s">
        <v>39</v>
      </c>
      <c r="E105" s="48" t="s">
        <v>39</v>
      </c>
      <c r="F105" s="47" t="s">
        <v>40</v>
      </c>
      <c r="G105" s="48">
        <v>190</v>
      </c>
      <c r="H105" s="47" t="s">
        <v>41</v>
      </c>
      <c r="I105" s="52" t="s">
        <v>41</v>
      </c>
    </row>
    <row r="106" spans="1:9" ht="45" x14ac:dyDescent="0.25">
      <c r="A106" s="48" t="s">
        <v>352</v>
      </c>
      <c r="B106" s="47" t="s">
        <v>372</v>
      </c>
      <c r="C106" s="46" t="s">
        <v>373</v>
      </c>
      <c r="D106" s="47" t="s">
        <v>46</v>
      </c>
      <c r="E106" s="48" t="s">
        <v>46</v>
      </c>
      <c r="F106" s="47" t="s">
        <v>47</v>
      </c>
      <c r="G106" s="48">
        <v>225</v>
      </c>
      <c r="H106" s="47" t="s">
        <v>41</v>
      </c>
      <c r="I106" s="52" t="s">
        <v>96</v>
      </c>
    </row>
    <row r="107" spans="1:9" ht="30" x14ac:dyDescent="0.25">
      <c r="A107" s="48" t="s">
        <v>354</v>
      </c>
      <c r="B107" s="47" t="s">
        <v>233</v>
      </c>
      <c r="C107" s="46" t="s">
        <v>234</v>
      </c>
      <c r="D107" s="47" t="s">
        <v>39</v>
      </c>
      <c r="E107" s="48" t="s">
        <v>39</v>
      </c>
      <c r="F107" s="47" t="s">
        <v>40</v>
      </c>
      <c r="G107" s="48">
        <v>250</v>
      </c>
      <c r="H107" s="47" t="s">
        <v>41</v>
      </c>
      <c r="I107" s="52" t="s">
        <v>96</v>
      </c>
    </row>
    <row r="108" spans="1:9" x14ac:dyDescent="0.25">
      <c r="A108" s="48" t="s">
        <v>357</v>
      </c>
      <c r="B108" s="47" t="s">
        <v>227</v>
      </c>
      <c r="C108" s="46" t="s">
        <v>228</v>
      </c>
      <c r="D108" s="47" t="s">
        <v>46</v>
      </c>
      <c r="E108" s="48" t="s">
        <v>39</v>
      </c>
      <c r="F108" s="47" t="s">
        <v>40</v>
      </c>
      <c r="G108" s="48">
        <v>260</v>
      </c>
      <c r="H108" s="47" t="s">
        <v>41</v>
      </c>
      <c r="I108" s="52" t="s">
        <v>96</v>
      </c>
    </row>
    <row r="109" spans="1:9" x14ac:dyDescent="0.25">
      <c r="A109" s="48" t="s">
        <v>359</v>
      </c>
      <c r="B109" s="47" t="s">
        <v>224</v>
      </c>
      <c r="C109" s="46" t="s">
        <v>225</v>
      </c>
      <c r="D109" s="47" t="s">
        <v>46</v>
      </c>
      <c r="E109" s="48" t="s">
        <v>46</v>
      </c>
      <c r="F109" s="47" t="s">
        <v>40</v>
      </c>
      <c r="G109" s="48">
        <v>275</v>
      </c>
      <c r="H109" s="47" t="s">
        <v>41</v>
      </c>
      <c r="I109" s="52" t="s">
        <v>96</v>
      </c>
    </row>
    <row r="110" spans="1:9" x14ac:dyDescent="0.25">
      <c r="A110" s="48" t="s">
        <v>362</v>
      </c>
      <c r="B110" s="47" t="s">
        <v>230</v>
      </c>
      <c r="C110" s="46" t="s">
        <v>231</v>
      </c>
      <c r="D110" s="47" t="s">
        <v>46</v>
      </c>
      <c r="E110" s="48" t="s">
        <v>46</v>
      </c>
      <c r="F110" s="47" t="s">
        <v>40</v>
      </c>
      <c r="G110" s="48">
        <v>265</v>
      </c>
      <c r="H110" s="47" t="s">
        <v>41</v>
      </c>
      <c r="I110" s="52" t="s">
        <v>96</v>
      </c>
    </row>
    <row r="111" spans="1:9" x14ac:dyDescent="0.25">
      <c r="A111" s="48" t="s">
        <v>365</v>
      </c>
      <c r="B111" s="47" t="s">
        <v>94</v>
      </c>
      <c r="C111" s="46" t="s">
        <v>95</v>
      </c>
      <c r="D111" s="47" t="s">
        <v>39</v>
      </c>
      <c r="E111" s="48" t="s">
        <v>39</v>
      </c>
      <c r="F111" s="47" t="s">
        <v>40</v>
      </c>
      <c r="G111" s="48">
        <v>300</v>
      </c>
      <c r="H111" s="47" t="s">
        <v>41</v>
      </c>
      <c r="I111" s="52" t="s">
        <v>96</v>
      </c>
    </row>
    <row r="112" spans="1:9" ht="30" x14ac:dyDescent="0.25">
      <c r="A112" s="48" t="s">
        <v>368</v>
      </c>
      <c r="B112" s="47" t="s">
        <v>126</v>
      </c>
      <c r="C112" s="46" t="s">
        <v>127</v>
      </c>
      <c r="D112" s="47" t="s">
        <v>51</v>
      </c>
      <c r="E112" s="48" t="s">
        <v>51</v>
      </c>
      <c r="F112" s="47" t="s">
        <v>47</v>
      </c>
      <c r="G112" s="48">
        <v>175</v>
      </c>
      <c r="H112" s="47" t="s">
        <v>41</v>
      </c>
      <c r="I112" s="52" t="s">
        <v>41</v>
      </c>
    </row>
    <row r="113" spans="1:9" x14ac:dyDescent="0.25">
      <c r="A113" s="48" t="s">
        <v>371</v>
      </c>
      <c r="B113" s="47" t="s">
        <v>206</v>
      </c>
      <c r="C113" s="46" t="s">
        <v>207</v>
      </c>
      <c r="D113" s="47" t="s">
        <v>51</v>
      </c>
      <c r="E113" s="48" t="s">
        <v>51</v>
      </c>
      <c r="F113" s="47" t="s">
        <v>40</v>
      </c>
      <c r="G113" s="48">
        <v>145</v>
      </c>
      <c r="H113" s="47" t="s">
        <v>67</v>
      </c>
      <c r="I113" s="52" t="s">
        <v>41</v>
      </c>
    </row>
    <row r="114" spans="1:9" x14ac:dyDescent="0.25">
      <c r="A114" s="48" t="s">
        <v>374</v>
      </c>
      <c r="B114" s="47" t="s">
        <v>176</v>
      </c>
      <c r="C114" s="46" t="s">
        <v>177</v>
      </c>
      <c r="D114" s="47" t="s">
        <v>39</v>
      </c>
      <c r="E114" s="48" t="s">
        <v>51</v>
      </c>
      <c r="F114" s="47" t="s">
        <v>40</v>
      </c>
      <c r="G114" s="48">
        <v>215</v>
      </c>
      <c r="H114" s="47" t="s">
        <v>67</v>
      </c>
      <c r="I114" s="52" t="s">
        <v>41</v>
      </c>
    </row>
    <row r="115" spans="1:9" x14ac:dyDescent="0.25">
      <c r="A115" s="48" t="s">
        <v>377</v>
      </c>
      <c r="B115" s="47" t="s">
        <v>109</v>
      </c>
      <c r="C115" s="46" t="s">
        <v>110</v>
      </c>
      <c r="D115" s="47" t="s">
        <v>51</v>
      </c>
      <c r="E115" s="48" t="s">
        <v>51</v>
      </c>
      <c r="F115" s="47" t="s">
        <v>47</v>
      </c>
      <c r="G115" s="48">
        <v>150</v>
      </c>
      <c r="H115" s="47" t="s">
        <v>74</v>
      </c>
      <c r="I115" s="52" t="s">
        <v>41</v>
      </c>
    </row>
    <row r="116" spans="1:9" x14ac:dyDescent="0.25">
      <c r="A116" s="48" t="s">
        <v>380</v>
      </c>
      <c r="B116" s="47" t="s">
        <v>79</v>
      </c>
      <c r="C116" s="46" t="s">
        <v>80</v>
      </c>
      <c r="D116" s="47" t="s">
        <v>39</v>
      </c>
      <c r="E116" s="48" t="s">
        <v>39</v>
      </c>
      <c r="F116" s="47" t="s">
        <v>47</v>
      </c>
      <c r="G116" s="48">
        <v>250</v>
      </c>
      <c r="H116" s="47" t="s">
        <v>41</v>
      </c>
      <c r="I116" s="52" t="s">
        <v>42</v>
      </c>
    </row>
    <row r="117" spans="1:9" ht="30" x14ac:dyDescent="0.25">
      <c r="A117" s="48" t="s">
        <v>383</v>
      </c>
      <c r="B117" s="47" t="s">
        <v>135</v>
      </c>
      <c r="C117" s="46" t="s">
        <v>136</v>
      </c>
      <c r="D117" s="47" t="s">
        <v>39</v>
      </c>
      <c r="E117" s="48" t="s">
        <v>39</v>
      </c>
      <c r="F117" s="47" t="s">
        <v>47</v>
      </c>
      <c r="G117" s="48">
        <v>260</v>
      </c>
      <c r="H117" s="47" t="s">
        <v>41</v>
      </c>
      <c r="I117" s="52" t="s">
        <v>41</v>
      </c>
    </row>
    <row r="118" spans="1:9" ht="30" x14ac:dyDescent="0.25">
      <c r="A118" s="48" t="s">
        <v>386</v>
      </c>
      <c r="B118" s="47" t="s">
        <v>239</v>
      </c>
      <c r="C118" s="46" t="s">
        <v>240</v>
      </c>
      <c r="D118" s="47" t="s">
        <v>39</v>
      </c>
      <c r="E118" s="48" t="s">
        <v>51</v>
      </c>
      <c r="F118" s="47" t="s">
        <v>47</v>
      </c>
      <c r="G118" s="48">
        <v>200</v>
      </c>
      <c r="H118" s="47" t="s">
        <v>41</v>
      </c>
      <c r="I118" s="52" t="s">
        <v>41</v>
      </c>
    </row>
    <row r="119" spans="1:9" ht="30" x14ac:dyDescent="0.25">
      <c r="A119" s="48" t="s">
        <v>389</v>
      </c>
      <c r="B119" s="47" t="s">
        <v>459</v>
      </c>
      <c r="C119" s="46" t="s">
        <v>466</v>
      </c>
      <c r="D119" s="47" t="s">
        <v>39</v>
      </c>
      <c r="E119" s="48" t="s">
        <v>39</v>
      </c>
      <c r="F119" s="47" t="s">
        <v>47</v>
      </c>
      <c r="G119" s="48">
        <v>295</v>
      </c>
      <c r="H119" s="47" t="s">
        <v>41</v>
      </c>
      <c r="I119" s="52" t="s">
        <v>41</v>
      </c>
    </row>
    <row r="120" spans="1:9" x14ac:dyDescent="0.25">
      <c r="A120" s="48" t="s">
        <v>392</v>
      </c>
      <c r="B120" s="47" t="s">
        <v>173</v>
      </c>
      <c r="C120" s="46" t="s">
        <v>174</v>
      </c>
      <c r="D120" s="47" t="s">
        <v>51</v>
      </c>
      <c r="E120" s="48" t="s">
        <v>51</v>
      </c>
      <c r="F120" s="47" t="s">
        <v>40</v>
      </c>
      <c r="G120" s="48">
        <v>180</v>
      </c>
      <c r="H120" s="47" t="s">
        <v>41</v>
      </c>
      <c r="I120" s="52" t="s">
        <v>42</v>
      </c>
    </row>
    <row r="121" spans="1:9" x14ac:dyDescent="0.25">
      <c r="A121" s="48" t="s">
        <v>395</v>
      </c>
      <c r="B121" s="47" t="s">
        <v>44</v>
      </c>
      <c r="C121" s="46" t="s">
        <v>45</v>
      </c>
      <c r="D121" s="47" t="s">
        <v>46</v>
      </c>
      <c r="E121" s="48" t="s">
        <v>46</v>
      </c>
      <c r="F121" s="47" t="s">
        <v>47</v>
      </c>
      <c r="G121" s="48">
        <v>275</v>
      </c>
      <c r="H121" s="47" t="s">
        <v>41</v>
      </c>
      <c r="I121" s="52" t="s">
        <v>42</v>
      </c>
    </row>
    <row r="122" spans="1:9" x14ac:dyDescent="0.25">
      <c r="A122" s="48" t="s">
        <v>398</v>
      </c>
      <c r="B122" s="47" t="s">
        <v>170</v>
      </c>
      <c r="C122" s="46" t="s">
        <v>171</v>
      </c>
      <c r="D122" s="47" t="s">
        <v>51</v>
      </c>
      <c r="E122" s="48" t="s">
        <v>51</v>
      </c>
      <c r="F122" s="47" t="s">
        <v>40</v>
      </c>
      <c r="G122" s="48">
        <v>225</v>
      </c>
      <c r="H122" s="47" t="s">
        <v>41</v>
      </c>
      <c r="I122" s="52" t="s">
        <v>42</v>
      </c>
    </row>
    <row r="123" spans="1:9" ht="30" x14ac:dyDescent="0.25">
      <c r="A123" s="48" t="s">
        <v>401</v>
      </c>
      <c r="B123" s="47" t="s">
        <v>98</v>
      </c>
      <c r="C123" s="46" t="s">
        <v>99</v>
      </c>
      <c r="D123" s="47" t="s">
        <v>39</v>
      </c>
      <c r="E123" s="48" t="s">
        <v>51</v>
      </c>
      <c r="F123" s="47" t="s">
        <v>40</v>
      </c>
      <c r="G123" s="48">
        <v>200</v>
      </c>
      <c r="H123" s="47" t="s">
        <v>67</v>
      </c>
      <c r="I123" s="52" t="s">
        <v>96</v>
      </c>
    </row>
    <row r="124" spans="1:9" x14ac:dyDescent="0.25">
      <c r="A124" s="48" t="s">
        <v>404</v>
      </c>
      <c r="B124" s="47" t="s">
        <v>272</v>
      </c>
      <c r="C124" s="46" t="s">
        <v>273</v>
      </c>
      <c r="D124" s="47" t="s">
        <v>46</v>
      </c>
      <c r="E124" s="48" t="s">
        <v>46</v>
      </c>
      <c r="F124" s="47" t="s">
        <v>47</v>
      </c>
      <c r="G124" s="48">
        <v>245</v>
      </c>
      <c r="H124" s="47" t="s">
        <v>74</v>
      </c>
      <c r="I124" s="52" t="s">
        <v>96</v>
      </c>
    </row>
    <row r="125" spans="1:9" x14ac:dyDescent="0.25">
      <c r="A125" s="48" t="s">
        <v>406</v>
      </c>
      <c r="B125" s="47" t="s">
        <v>323</v>
      </c>
      <c r="C125" s="46" t="s">
        <v>324</v>
      </c>
      <c r="D125" s="47" t="s">
        <v>46</v>
      </c>
      <c r="E125" s="48" t="s">
        <v>46</v>
      </c>
      <c r="F125" s="47" t="s">
        <v>47</v>
      </c>
      <c r="G125" s="48">
        <v>225</v>
      </c>
      <c r="H125" s="47" t="s">
        <v>41</v>
      </c>
      <c r="I125" s="52" t="s">
        <v>96</v>
      </c>
    </row>
    <row r="126" spans="1:9" ht="30" x14ac:dyDescent="0.25">
      <c r="A126" s="48" t="s">
        <v>409</v>
      </c>
      <c r="B126" s="47" t="s">
        <v>332</v>
      </c>
      <c r="C126" s="46" t="s">
        <v>333</v>
      </c>
      <c r="D126" s="47" t="s">
        <v>51</v>
      </c>
      <c r="E126" s="48" t="s">
        <v>51</v>
      </c>
      <c r="F126" s="47" t="s">
        <v>40</v>
      </c>
      <c r="G126" s="48">
        <v>180</v>
      </c>
      <c r="H126" s="47" t="s">
        <v>41</v>
      </c>
      <c r="I126" s="52" t="s">
        <v>42</v>
      </c>
    </row>
    <row r="127" spans="1:9" x14ac:dyDescent="0.25">
      <c r="A127" s="48" t="s">
        <v>412</v>
      </c>
      <c r="B127" s="47" t="s">
        <v>203</v>
      </c>
      <c r="C127" s="46" t="s">
        <v>204</v>
      </c>
      <c r="D127" s="47" t="s">
        <v>39</v>
      </c>
      <c r="E127" s="48" t="s">
        <v>39</v>
      </c>
      <c r="F127" s="47" t="s">
        <v>47</v>
      </c>
      <c r="G127" s="48">
        <v>200</v>
      </c>
      <c r="H127" s="47" t="s">
        <v>41</v>
      </c>
      <c r="I127" s="52" t="s">
        <v>41</v>
      </c>
    </row>
    <row r="128" spans="1:9" ht="30" x14ac:dyDescent="0.25">
      <c r="A128" s="48" t="s">
        <v>415</v>
      </c>
      <c r="B128" s="47" t="s">
        <v>187</v>
      </c>
      <c r="C128" s="46" t="s">
        <v>188</v>
      </c>
      <c r="D128" s="47" t="s">
        <v>39</v>
      </c>
      <c r="E128" s="48" t="s">
        <v>39</v>
      </c>
      <c r="F128" s="47" t="s">
        <v>47</v>
      </c>
      <c r="G128" s="48">
        <v>200</v>
      </c>
      <c r="H128" s="47" t="s">
        <v>41</v>
      </c>
      <c r="I128" s="52" t="s">
        <v>41</v>
      </c>
    </row>
    <row r="129" spans="1:9" x14ac:dyDescent="0.25">
      <c r="A129" s="48" t="s">
        <v>418</v>
      </c>
      <c r="B129" s="47" t="s">
        <v>155</v>
      </c>
      <c r="C129" s="46" t="s">
        <v>156</v>
      </c>
      <c r="D129" s="47" t="s">
        <v>51</v>
      </c>
      <c r="E129" s="48" t="s">
        <v>51</v>
      </c>
      <c r="F129" s="47" t="s">
        <v>47</v>
      </c>
      <c r="G129" s="48">
        <v>145</v>
      </c>
      <c r="H129" s="47" t="s">
        <v>41</v>
      </c>
      <c r="I129" s="52" t="s">
        <v>42</v>
      </c>
    </row>
    <row r="130" spans="1:9" ht="30" x14ac:dyDescent="0.25">
      <c r="A130" s="48" t="s">
        <v>421</v>
      </c>
      <c r="B130" s="47" t="s">
        <v>181</v>
      </c>
      <c r="C130" s="46" t="s">
        <v>182</v>
      </c>
      <c r="D130" s="47" t="s">
        <v>39</v>
      </c>
      <c r="E130" s="48" t="s">
        <v>51</v>
      </c>
      <c r="F130" s="47" t="s">
        <v>47</v>
      </c>
      <c r="G130" s="48">
        <v>225</v>
      </c>
      <c r="H130" s="47" t="s">
        <v>41</v>
      </c>
      <c r="I130" s="52" t="s">
        <v>41</v>
      </c>
    </row>
    <row r="131" spans="1:9" ht="30" x14ac:dyDescent="0.25">
      <c r="A131" s="48" t="s">
        <v>424</v>
      </c>
      <c r="B131" s="47" t="s">
        <v>305</v>
      </c>
      <c r="C131" s="46" t="s">
        <v>306</v>
      </c>
      <c r="D131" s="47" t="s">
        <v>46</v>
      </c>
      <c r="E131" s="48" t="s">
        <v>46</v>
      </c>
      <c r="F131" s="47" t="s">
        <v>47</v>
      </c>
      <c r="G131" s="48">
        <v>230</v>
      </c>
      <c r="H131" s="47" t="s">
        <v>41</v>
      </c>
      <c r="I131" s="52" t="s">
        <v>96</v>
      </c>
    </row>
    <row r="132" spans="1:9" ht="31.5" customHeight="1" x14ac:dyDescent="0.25">
      <c r="A132" s="48" t="s">
        <v>456</v>
      </c>
      <c r="B132" s="47" t="s">
        <v>275</v>
      </c>
      <c r="C132" s="46" t="s">
        <v>276</v>
      </c>
      <c r="D132" s="47" t="s">
        <v>39</v>
      </c>
      <c r="E132" s="48" t="s">
        <v>39</v>
      </c>
      <c r="F132" s="47" t="s">
        <v>40</v>
      </c>
      <c r="G132" s="48">
        <v>190</v>
      </c>
      <c r="H132" s="47" t="s">
        <v>41</v>
      </c>
      <c r="I132" s="52" t="s">
        <v>41</v>
      </c>
    </row>
    <row r="133" spans="1:9" x14ac:dyDescent="0.25">
      <c r="A133" s="48" t="s">
        <v>457</v>
      </c>
      <c r="B133" s="47" t="s">
        <v>88</v>
      </c>
      <c r="C133" s="46" t="s">
        <v>89</v>
      </c>
      <c r="D133" s="47" t="s">
        <v>39</v>
      </c>
      <c r="E133" s="48" t="s">
        <v>39</v>
      </c>
      <c r="F133" s="47" t="s">
        <v>47</v>
      </c>
      <c r="G133" s="48">
        <v>200</v>
      </c>
      <c r="H133" s="47" t="s">
        <v>41</v>
      </c>
      <c r="I133" s="52" t="s">
        <v>41</v>
      </c>
    </row>
    <row r="134" spans="1:9" x14ac:dyDescent="0.25">
      <c r="A134" s="48" t="s">
        <v>458</v>
      </c>
      <c r="B134" s="47" t="s">
        <v>65</v>
      </c>
      <c r="C134" s="46" t="s">
        <v>66</v>
      </c>
      <c r="D134" s="47" t="s">
        <v>46</v>
      </c>
      <c r="E134" s="48" t="s">
        <v>39</v>
      </c>
      <c r="F134" s="47" t="s">
        <v>40</v>
      </c>
      <c r="G134" s="48">
        <v>275</v>
      </c>
      <c r="H134" s="47" t="s">
        <v>67</v>
      </c>
      <c r="I134" s="52" t="s">
        <v>41</v>
      </c>
    </row>
    <row r="135" spans="1:9" x14ac:dyDescent="0.25">
      <c r="A135" s="48" t="s">
        <v>462</v>
      </c>
      <c r="B135" s="47" t="s">
        <v>69</v>
      </c>
      <c r="C135" s="46" t="s">
        <v>70</v>
      </c>
      <c r="D135" s="47" t="s">
        <v>39</v>
      </c>
      <c r="E135" s="48" t="s">
        <v>51</v>
      </c>
      <c r="F135" s="47" t="s">
        <v>40</v>
      </c>
      <c r="G135" s="48">
        <v>250</v>
      </c>
      <c r="H135" s="47" t="s">
        <v>67</v>
      </c>
      <c r="I135" s="52" t="s">
        <v>41</v>
      </c>
    </row>
    <row r="136" spans="1:9" ht="17.25" customHeight="1" x14ac:dyDescent="0.25">
      <c r="A136" s="51" t="s">
        <v>463</v>
      </c>
      <c r="B136" s="50" t="s">
        <v>115</v>
      </c>
      <c r="C136" s="49" t="s">
        <v>116</v>
      </c>
      <c r="D136" s="50" t="s">
        <v>46</v>
      </c>
      <c r="E136" s="51" t="s">
        <v>46</v>
      </c>
      <c r="F136" s="50" t="s">
        <v>40</v>
      </c>
      <c r="G136" s="51">
        <v>275</v>
      </c>
      <c r="H136" s="50" t="s">
        <v>67</v>
      </c>
      <c r="I136" s="53" t="s">
        <v>41</v>
      </c>
    </row>
    <row r="140" spans="1:9" x14ac:dyDescent="0.25">
      <c r="C140" s="7"/>
    </row>
    <row r="141" spans="1:9" x14ac:dyDescent="0.25">
      <c r="C141" s="7"/>
    </row>
    <row r="142" spans="1:9" x14ac:dyDescent="0.25">
      <c r="C142" s="7"/>
    </row>
    <row r="143" spans="1:9" x14ac:dyDescent="0.25">
      <c r="C143" s="7"/>
    </row>
  </sheetData>
  <sortState ref="B3:I136">
    <sortCondition ref="B3:B136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Dashboard</vt:lpstr>
      <vt:lpstr>Menu</vt:lpstr>
      <vt:lpstr>Food List</vt:lpstr>
      <vt:lpstr>Activities</vt:lpstr>
      <vt:lpstr>Feedback</vt:lpstr>
      <vt:lpstr>LifeStyle</vt:lpstr>
      <vt:lpstr>Activity Types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Zakaroo</cp:lastModifiedBy>
  <dcterms:created xsi:type="dcterms:W3CDTF">2012-01-25T11:18:28Z</dcterms:created>
  <dcterms:modified xsi:type="dcterms:W3CDTF">2012-09-09T10:50:07Z</dcterms:modified>
</cp:coreProperties>
</file>