
<file path=[Content_Types].xml><?xml version="1.0" encoding="utf-8"?>
<Types xmlns="http://schemas.openxmlformats.org/package/2006/content-types">
  <Default Extension="bin" ContentType="application/vnd.ms-office.vbaProject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 codeName="{8C4F1C90-05EB-6A55-5F09-09C24B55AC0B}"/>
  <workbookPr codeName="ThisWorkbook" autoCompressPictures="0" defaultThemeVersion="124226"/>
  <bookViews>
    <workbookView xWindow="645" yWindow="0" windowWidth="24480" windowHeight="13170"/>
  </bookViews>
  <sheets>
    <sheet name="Assumptions" sheetId="4" r:id="rId1"/>
    <sheet name="Sheet1" sheetId="5" state="hidden" r:id="rId2"/>
    <sheet name="Sheet2" sheetId="6" state="hidden" r:id="rId3"/>
  </sheets>
  <externalReferences>
    <externalReference r:id="rId4"/>
  </externalReferences>
  <definedNames>
    <definedName name="HPA_Driver">[1]Scratch!$B$56:$B$67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" i="4" l="1"/>
  <c r="I40" i="4" l="1"/>
  <c r="I7" i="4" l="1"/>
  <c r="I6" i="4"/>
  <c r="E36" i="4" l="1"/>
  <c r="B36" i="4" s="1"/>
  <c r="E35" i="4"/>
  <c r="B35" i="4" s="1"/>
  <c r="E33" i="4"/>
  <c r="B33" i="4" s="1"/>
  <c r="E30" i="4"/>
  <c r="B30" i="4" s="1"/>
  <c r="E29" i="4"/>
  <c r="B29" i="4"/>
  <c r="E28" i="4"/>
  <c r="E27" i="4"/>
  <c r="B27" i="4"/>
  <c r="J23" i="4"/>
  <c r="E31" i="4" s="1"/>
  <c r="B31" i="4" s="1"/>
  <c r="J21" i="4"/>
  <c r="E20" i="4" s="1"/>
  <c r="E19" i="4"/>
  <c r="E18" i="4"/>
  <c r="F15" i="4"/>
  <c r="J12" i="4"/>
  <c r="J13" i="4" s="1"/>
  <c r="F11" i="4"/>
  <c r="E10" i="4"/>
  <c r="F22" i="4" l="1"/>
  <c r="E22" i="4" s="1"/>
  <c r="E37" i="4"/>
  <c r="F37" i="4" s="1"/>
  <c r="F38" i="4" s="1"/>
  <c r="E34" i="4"/>
  <c r="B34" i="4" s="1"/>
  <c r="B37" i="4" s="1"/>
  <c r="E17" i="4"/>
  <c r="E21" i="4" s="1"/>
  <c r="F21" i="4" s="1"/>
  <c r="F40" i="4" l="1"/>
  <c r="I38" i="4" s="1"/>
</calcChain>
</file>

<file path=xl/sharedStrings.xml><?xml version="1.0" encoding="utf-8"?>
<sst xmlns="http://schemas.openxmlformats.org/spreadsheetml/2006/main" count="200" uniqueCount="194">
  <si>
    <t xml:space="preserve">   = year built</t>
  </si>
  <si>
    <t>year</t>
  </si>
  <si>
    <t xml:space="preserve">   = type of sale</t>
  </si>
  <si>
    <t xml:space="preserve">   = building sf </t>
  </si>
  <si>
    <t xml:space="preserve">   = last sale price</t>
  </si>
  <si>
    <t xml:space="preserve">   = land sf</t>
  </si>
  <si>
    <t xml:space="preserve">   = DOM</t>
  </si>
  <si>
    <t xml:space="preserve">   = MLS #</t>
  </si>
  <si>
    <t>$/sf</t>
  </si>
  <si>
    <t>Acquisition Costs</t>
  </si>
  <si>
    <t xml:space="preserve"> bldng</t>
  </si>
  <si>
    <t>Total $</t>
  </si>
  <si>
    <t>List Price</t>
  </si>
  <si>
    <t>Purchase Price</t>
  </si>
  <si>
    <t>Advalorem</t>
  </si>
  <si>
    <t>Escrow closing closts (est. 1% of purch price)</t>
  </si>
  <si>
    <t>Total Tax Bill</t>
  </si>
  <si>
    <t>Remodel Cost</t>
  </si>
  <si>
    <t>Acquisition Cost</t>
  </si>
  <si>
    <t xml:space="preserve"> Yearly Insurance</t>
  </si>
  <si>
    <t xml:space="preserve"> Yearly HOA</t>
  </si>
  <si>
    <t>Annualized Total</t>
  </si>
  <si>
    <t>Carry Costs while vacant  (months)</t>
  </si>
  <si>
    <t>Taxes</t>
  </si>
  <si>
    <t xml:space="preserve">  Monthly electric</t>
  </si>
  <si>
    <t>Insurance (property coverage, liability, wind)</t>
  </si>
  <si>
    <t xml:space="preserve">  Monthly water</t>
  </si>
  <si>
    <t>HOA</t>
  </si>
  <si>
    <t xml:space="preserve">  Monthly gas</t>
  </si>
  <si>
    <t>Electric, water, gas</t>
  </si>
  <si>
    <t>GRAND TOTAL INVESTMENT</t>
  </si>
  <si>
    <t>Operating Proforma/monthly</t>
  </si>
  <si>
    <t xml:space="preserve">Rent </t>
  </si>
  <si>
    <t>Fixed Monthly Expenses</t>
  </si>
  <si>
    <t xml:space="preserve">Mgmt fees </t>
  </si>
  <si>
    <t xml:space="preserve">Maintenance </t>
  </si>
  <si>
    <t>Actual Monthly Expenses</t>
  </si>
  <si>
    <t>pool maintenance/add. ins.</t>
  </si>
  <si>
    <t xml:space="preserve"> NOI</t>
  </si>
  <si>
    <t>Cap Rate (annual NOI/Total Investment)</t>
  </si>
  <si>
    <t>Property Taxes</t>
  </si>
  <si>
    <t>Cap-ex on turnover ($1000/yr)</t>
  </si>
  <si>
    <t>Total</t>
  </si>
  <si>
    <t>Maintenance fee (%)</t>
  </si>
  <si>
    <t>Leasing Fee ($)</t>
  </si>
  <si>
    <t>Misc Cost</t>
  </si>
  <si>
    <t>FL</t>
  </si>
  <si>
    <t xml:space="preserve">$0.50 per $100 repl. value (150% of purch pr) </t>
  </si>
  <si>
    <t>Insurance ($0.50 per $100 repl. value @ 150% of purch pr)</t>
  </si>
  <si>
    <t xml:space="preserve">Taxes </t>
  </si>
  <si>
    <t>Vacancy  (40 days every 3 yrs)</t>
  </si>
  <si>
    <t>No</t>
  </si>
  <si>
    <t>Yes</t>
  </si>
  <si>
    <t>Pool</t>
  </si>
  <si>
    <t>Standard sale</t>
  </si>
  <si>
    <t>NA</t>
  </si>
  <si>
    <t>HUD</t>
  </si>
  <si>
    <t>VA</t>
  </si>
  <si>
    <t>Fannie</t>
  </si>
  <si>
    <t>Freddie</t>
  </si>
  <si>
    <t>Other REO</t>
  </si>
  <si>
    <t>Approved Short Sale</t>
  </si>
  <si>
    <t>Unapproved Short Sale</t>
  </si>
  <si>
    <t>Live auction</t>
  </si>
  <si>
    <t>Online auction</t>
  </si>
  <si>
    <t>Wholesale</t>
  </si>
  <si>
    <t>Other</t>
  </si>
  <si>
    <t xml:space="preserve">   = peak value</t>
  </si>
  <si>
    <t xml:space="preserve">   = beds</t>
  </si>
  <si>
    <t xml:space="preserve">   = baths</t>
  </si>
  <si>
    <t xml:space="preserve">   = Tenant Occupied</t>
  </si>
  <si>
    <t xml:space="preserve">   = Rent (if occupied)</t>
  </si>
  <si>
    <t>Inspection + Termite + Septic</t>
  </si>
  <si>
    <t>Leasing fee (50% of 1 month's rent)</t>
  </si>
  <si>
    <t>Septic</t>
  </si>
  <si>
    <t>Leasing Fee</t>
  </si>
  <si>
    <t xml:space="preserve">   = Lease Experation Date (if occupied)</t>
  </si>
  <si>
    <t>County</t>
  </si>
  <si>
    <t>Minimum Cap Rate</t>
  </si>
  <si>
    <t>LAKE- 32736</t>
  </si>
  <si>
    <t>LAKE- 32776</t>
  </si>
  <si>
    <t>ORANGE- 32709</t>
  </si>
  <si>
    <t>ORANGE- 32820</t>
  </si>
  <si>
    <t>OSCEOLA- 34739</t>
  </si>
  <si>
    <t>OSCEOLA- 34769</t>
  </si>
  <si>
    <t>OSCEOLA- 34771</t>
  </si>
  <si>
    <t>LAKE- 34714</t>
  </si>
  <si>
    <t>LAKE- 34715</t>
  </si>
  <si>
    <t>LAKE- 34729</t>
  </si>
  <si>
    <t>LAKE- 34736</t>
  </si>
  <si>
    <t>LAKE- 34753</t>
  </si>
  <si>
    <t>LAKE- 34756</t>
  </si>
  <si>
    <t>ORANGE- 32833</t>
  </si>
  <si>
    <t>OSCEOLA- 34758</t>
  </si>
  <si>
    <t>OSCEOLA- 34759</t>
  </si>
  <si>
    <t>OSCEOLA- 34772</t>
  </si>
  <si>
    <t>LAKE- 32784</t>
  </si>
  <si>
    <t>LAKE- 34705</t>
  </si>
  <si>
    <t>LAKE- 34711</t>
  </si>
  <si>
    <t>LAKE- 34787</t>
  </si>
  <si>
    <t>ORANGE- 32703</t>
  </si>
  <si>
    <t>ORANGE- 32712</t>
  </si>
  <si>
    <t>ORANGE- 32810</t>
  </si>
  <si>
    <t>ORANGE- 32817</t>
  </si>
  <si>
    <t>ORANGE- 32818</t>
  </si>
  <si>
    <t>ORANGE- 32822</t>
  </si>
  <si>
    <t>ORANGE- 32825</t>
  </si>
  <si>
    <t>ORANGE- 32826</t>
  </si>
  <si>
    <t>ORANGE- 32828</t>
  </si>
  <si>
    <t>ORANGE- 32829</t>
  </si>
  <si>
    <t>ORANGE- 34760</t>
  </si>
  <si>
    <t>ORANGE- 34761</t>
  </si>
  <si>
    <t>ORANGE- 34787</t>
  </si>
  <si>
    <t>OSCEOLA- 33848</t>
  </si>
  <si>
    <t>OSCEOLA- 34744</t>
  </si>
  <si>
    <t>OSCEOLA- 34746</t>
  </si>
  <si>
    <t>SEMINOLE- 32703</t>
  </si>
  <si>
    <t>SEMINOLE- 32732</t>
  </si>
  <si>
    <t>LAKE- 32726</t>
  </si>
  <si>
    <t>ORANGE- 32801</t>
  </si>
  <si>
    <t>ORANGE- 32821</t>
  </si>
  <si>
    <t>ORANGE- 32824</t>
  </si>
  <si>
    <t>ORANGE- 32835</t>
  </si>
  <si>
    <t>ORANGE- 32837</t>
  </si>
  <si>
    <t>ORANGE- 34734</t>
  </si>
  <si>
    <t>SEMINOLE- 32773</t>
  </si>
  <si>
    <t>ORANGE- 32751</t>
  </si>
  <si>
    <t>ORANGE- 32792</t>
  </si>
  <si>
    <t>ORANGE- 32803</t>
  </si>
  <si>
    <t>ORANGE- 32804</t>
  </si>
  <si>
    <t>ORANGE- 32806</t>
  </si>
  <si>
    <t>ORANGE- 32812</t>
  </si>
  <si>
    <t>ORANGE- 32814</t>
  </si>
  <si>
    <t>SEMINOLE- 32751</t>
  </si>
  <si>
    <t>SEMINOLE- 32792</t>
  </si>
  <si>
    <t>LAKE- 32720</t>
  </si>
  <si>
    <t>SEMINOLE- 32701</t>
  </si>
  <si>
    <t>SEMINOLE- 32707</t>
  </si>
  <si>
    <t>SEMINOLE- 32714</t>
  </si>
  <si>
    <t>SEMINOLE- 32730</t>
  </si>
  <si>
    <t>SEMINOLE- 32750</t>
  </si>
  <si>
    <t>SEMINOLE- 32771</t>
  </si>
  <si>
    <t>ORANGE- 32832</t>
  </si>
  <si>
    <t>SEMINOLE- 32708</t>
  </si>
  <si>
    <t>SEMINOLE- 32765</t>
  </si>
  <si>
    <t>SEMINOLE- 32766</t>
  </si>
  <si>
    <t>SEMINOLE- 32779</t>
  </si>
  <si>
    <t>ORANGE- 32789</t>
  </si>
  <si>
    <t>ORANGE- 32819</t>
  </si>
  <si>
    <t>ORANGE- 32827</t>
  </si>
  <si>
    <t>ORANGE- 32836</t>
  </si>
  <si>
    <t>ORANGE- 34786</t>
  </si>
  <si>
    <t>OSCEOLA- 34747</t>
  </si>
  <si>
    <t>SEMINOLE- 32746</t>
  </si>
  <si>
    <t>LAKE- 32102</t>
  </si>
  <si>
    <t>LAKE- 32767</t>
  </si>
  <si>
    <t>ORANGE- 32805</t>
  </si>
  <si>
    <t>ORANGE- 32807</t>
  </si>
  <si>
    <t>ORANGE- 32808</t>
  </si>
  <si>
    <t>ORANGE- 32809</t>
  </si>
  <si>
    <t>ORANGE- 32811</t>
  </si>
  <si>
    <t>ORANGE- 32839</t>
  </si>
  <si>
    <t>OSCEOLA- 34741</t>
  </si>
  <si>
    <t>OSCEOLA- 34743</t>
  </si>
  <si>
    <t>OSCEOLA- 34773</t>
  </si>
  <si>
    <t>OSCEOLA- 34972</t>
  </si>
  <si>
    <t>LAKE- 32159</t>
  </si>
  <si>
    <t>LAKE- 32195</t>
  </si>
  <si>
    <t>LAKE- 32702</t>
  </si>
  <si>
    <t>LAKE- 32735</t>
  </si>
  <si>
    <t>LAKE- 32757</t>
  </si>
  <si>
    <t>LAKE- 32778</t>
  </si>
  <si>
    <t>LAKE- 34731</t>
  </si>
  <si>
    <t>LAKE- 34737</t>
  </si>
  <si>
    <t>LAKE- 34748</t>
  </si>
  <si>
    <t>LAKE- 34762</t>
  </si>
  <si>
    <t>LAKE- 34788</t>
  </si>
  <si>
    <t>LAKE- 34797</t>
  </si>
  <si>
    <t>ORANGE- 32757</t>
  </si>
  <si>
    <t>ORANGE- 32798</t>
  </si>
  <si>
    <t>LAKE</t>
  </si>
  <si>
    <t>ORANGE</t>
  </si>
  <si>
    <t>OSCEOLA</t>
  </si>
  <si>
    <t>SEMINOLE</t>
  </si>
  <si>
    <t>Flood Zone A or V</t>
  </si>
  <si>
    <t>Millage Rate</t>
  </si>
  <si>
    <t>Non Advalorem</t>
  </si>
  <si>
    <t>Assessed Value</t>
  </si>
  <si>
    <t>Torrey Drive</t>
  </si>
  <si>
    <t>1854 Torrey Dr</t>
  </si>
  <si>
    <t>Orlando</t>
  </si>
  <si>
    <t>Orange</t>
  </si>
  <si>
    <t>Country Chase</t>
  </si>
  <si>
    <t>O5043954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</si>
</sst>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44" formatCode="_(&quot;$&quot;* #,##0.00_);_(&quot;$&quot;* \(#,##0.00\);_(&quot;$&quot;* &quot;-&quot;??_);_(@_)"/>
    <numFmt numFmtId="164" formatCode="0.0%"/>
    <numFmt numFmtId="165" formatCode="_(* #,##0_);_(* \(#,##0\);_(* \-??_);_(@_)"/>
    <numFmt numFmtId="166" formatCode="_(\$* #,##0_);_(\$* \(#,##0\);_(\$* \-??_);_(@_)"/>
    <numFmt numFmtId="167" formatCode="_(* #,##0.00_);_(* \(#,##0.00\);_(* \-??_);_(@_)"/>
    <numFmt numFmtId="168" formatCode="_(\$* #,##0.00_);_(\$* \(#,##0.00\);_(\$* \-??_);_(@_)"/>
    <numFmt numFmtId="169" formatCode="m/d;@"/>
    <numFmt numFmtId="170" formatCode="0.000%"/>
    <numFmt numFmtId="171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u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sz val="10"/>
      <color rgb="FF00355F"/>
      <name val="Arial"/>
      <family val="2"/>
    </font>
    <font>
      <b/>
      <sz val="16"/>
      <color rgb="FF00355F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2" tint="-0.249977111117893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rgb="FF00355F"/>
      </bottom>
      <diagonal/>
    </border>
    <border>
      <left/>
      <right/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7">
    <xf numFmtId="0" fontId="0" fillId="0" borderId="0"/>
    <xf numFmtId="0" fontId="1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9" fontId="3" fillId="0" borderId="0" applyFill="0" applyBorder="0" applyAlignment="0" applyProtection="0"/>
    <xf numFmtId="0" fontId="1" fillId="0" borderId="0"/>
    <xf numFmtId="0" fontId="9" fillId="0" borderId="6" applyNumberFormat="0" applyFill="0" applyProtection="0">
      <alignment horizontal="center"/>
    </xf>
    <xf numFmtId="0" fontId="10" fillId="0" borderId="0" applyNumberFormat="0" applyFill="0" applyBorder="0" applyProtection="0">
      <alignment vertical="top"/>
    </xf>
    <xf numFmtId="0" fontId="9" fillId="0" borderId="0" applyNumberFormat="0" applyFill="0" applyBorder="0" applyProtection="0">
      <alignment horizontal="left"/>
    </xf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166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166" fontId="4" fillId="0" borderId="0" xfId="2" applyNumberFormat="1" applyFont="1" applyAlignment="1">
      <alignment horizontal="left"/>
    </xf>
    <xf numFmtId="169" fontId="4" fillId="0" borderId="0" xfId="2" applyNumberFormat="1" applyFont="1" applyAlignment="1">
      <alignment horizontal="left"/>
    </xf>
    <xf numFmtId="169" fontId="4" fillId="0" borderId="0" xfId="2" applyNumberFormat="1" applyFont="1" applyAlignment="1">
      <alignment horizontal="center"/>
    </xf>
    <xf numFmtId="166" fontId="4" fillId="0" borderId="0" xfId="4" applyNumberFormat="1" applyFont="1" applyFill="1" applyBorder="1" applyAlignment="1" applyProtection="1">
      <alignment horizontal="center"/>
    </xf>
    <xf numFmtId="166" fontId="4" fillId="0" borderId="0" xfId="2" applyNumberFormat="1" applyFont="1" applyAlignment="1">
      <alignment horizontal="center"/>
    </xf>
    <xf numFmtId="0" fontId="4" fillId="0" borderId="0" xfId="2" applyNumberFormat="1" applyFont="1" applyBorder="1" applyAlignment="1">
      <alignment horizontal="center"/>
    </xf>
    <xf numFmtId="165" fontId="6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66" fontId="5" fillId="0" borderId="0" xfId="4" applyNumberFormat="1" applyFont="1" applyFill="1" applyBorder="1" applyAlignment="1" applyProtection="1">
      <alignment horizontal="center"/>
    </xf>
    <xf numFmtId="166" fontId="5" fillId="0" borderId="0" xfId="2" applyNumberFormat="1" applyFont="1" applyAlignment="1">
      <alignment horizontal="center"/>
    </xf>
    <xf numFmtId="168" fontId="5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left"/>
    </xf>
    <xf numFmtId="44" fontId="7" fillId="0" borderId="0" xfId="2" applyNumberFormat="1" applyFont="1" applyFill="1" applyAlignment="1">
      <alignment horizontal="right"/>
    </xf>
    <xf numFmtId="166" fontId="7" fillId="0" borderId="0" xfId="2" applyNumberFormat="1" applyFont="1" applyAlignment="1">
      <alignment horizontal="left"/>
    </xf>
    <xf numFmtId="0" fontId="7" fillId="0" borderId="0" xfId="2" applyFont="1" applyAlignment="1">
      <alignment horizontal="left"/>
    </xf>
    <xf numFmtId="44" fontId="7" fillId="0" borderId="0" xfId="2" applyNumberFormat="1" applyFont="1" applyFill="1"/>
    <xf numFmtId="0" fontId="4" fillId="0" borderId="0" xfId="2" applyNumberFormat="1" applyFont="1" applyAlignment="1">
      <alignment horizontal="left"/>
    </xf>
    <xf numFmtId="165" fontId="4" fillId="0" borderId="0" xfId="2" applyNumberFormat="1" applyFont="1" applyAlignment="1">
      <alignment horizontal="left"/>
    </xf>
    <xf numFmtId="169" fontId="7" fillId="0" borderId="0" xfId="2" applyNumberFormat="1" applyFont="1" applyAlignment="1">
      <alignment horizontal="left"/>
    </xf>
    <xf numFmtId="166" fontId="7" fillId="0" borderId="0" xfId="4" applyNumberFormat="1" applyFont="1" applyFill="1" applyBorder="1" applyAlignment="1" applyProtection="1">
      <alignment horizontal="center"/>
    </xf>
    <xf numFmtId="166" fontId="6" fillId="0" borderId="0" xfId="4" applyNumberFormat="1" applyFont="1" applyFill="1" applyBorder="1" applyAlignment="1" applyProtection="1">
      <alignment horizontal="center"/>
    </xf>
    <xf numFmtId="0" fontId="5" fillId="0" borderId="0" xfId="2" applyFont="1" applyAlignment="1">
      <alignment horizontal="left"/>
    </xf>
    <xf numFmtId="166" fontId="5" fillId="0" borderId="0" xfId="5" applyNumberFormat="1" applyFont="1" applyFill="1" applyBorder="1" applyAlignment="1" applyProtection="1">
      <alignment horizontal="center"/>
    </xf>
    <xf numFmtId="164" fontId="4" fillId="3" borderId="0" xfId="5" applyNumberFormat="1" applyFont="1" applyFill="1" applyBorder="1" applyAlignment="1" applyProtection="1">
      <alignment horizontal="center"/>
    </xf>
    <xf numFmtId="0" fontId="7" fillId="0" borderId="0" xfId="2" applyFont="1"/>
    <xf numFmtId="0" fontId="5" fillId="0" borderId="0" xfId="0" applyFont="1" applyAlignment="1">
      <alignment horizontal="center"/>
    </xf>
    <xf numFmtId="44" fontId="7" fillId="2" borderId="8" xfId="2" applyNumberFormat="1" applyFont="1" applyFill="1" applyBorder="1" applyAlignment="1">
      <alignment horizontal="left"/>
    </xf>
    <xf numFmtId="44" fontId="7" fillId="0" borderId="8" xfId="2" applyNumberFormat="1" applyFont="1" applyBorder="1"/>
    <xf numFmtId="44" fontId="7" fillId="0" borderId="8" xfId="2" applyNumberFormat="1" applyFont="1" applyFill="1" applyBorder="1" applyAlignment="1">
      <alignment horizontal="left"/>
    </xf>
    <xf numFmtId="0" fontId="2" fillId="2" borderId="0" xfId="2" applyNumberFormat="1" applyFont="1" applyFill="1" applyBorder="1" applyAlignment="1">
      <alignment horizontal="right"/>
    </xf>
    <xf numFmtId="44" fontId="8" fillId="0" borderId="0" xfId="4" applyNumberFormat="1" applyFont="1" applyFill="1" applyBorder="1" applyAlignment="1" applyProtection="1">
      <alignment horizontal="center"/>
    </xf>
    <xf numFmtId="0" fontId="13" fillId="0" borderId="0" xfId="1" applyFont="1"/>
    <xf numFmtId="0" fontId="13" fillId="0" borderId="0" xfId="1" applyFont="1" applyAlignment="1">
      <alignment horizontal="center"/>
    </xf>
    <xf numFmtId="0" fontId="13" fillId="0" borderId="0" xfId="0" applyFont="1"/>
    <xf numFmtId="165" fontId="2" fillId="0" borderId="0" xfId="2" applyNumberFormat="1" applyFont="1" applyAlignment="1">
      <alignment horizontal="left"/>
    </xf>
    <xf numFmtId="0" fontId="2" fillId="0" borderId="0" xfId="2" applyFont="1"/>
    <xf numFmtId="165" fontId="2" fillId="2" borderId="0" xfId="2" applyNumberFormat="1" applyFont="1" applyFill="1" applyAlignment="1">
      <alignment horizontal="center"/>
    </xf>
    <xf numFmtId="166" fontId="2" fillId="0" borderId="0" xfId="2" applyNumberFormat="1" applyFont="1" applyBorder="1" applyAlignment="1">
      <alignment horizontal="center"/>
    </xf>
    <xf numFmtId="165" fontId="2" fillId="0" borderId="0" xfId="3" applyNumberFormat="1" applyFont="1" applyFill="1" applyBorder="1" applyAlignment="1" applyProtection="1">
      <alignment horizontal="center"/>
    </xf>
    <xf numFmtId="166" fontId="2" fillId="0" borderId="0" xfId="2" applyNumberFormat="1" applyFont="1" applyFill="1" applyBorder="1" applyAlignment="1">
      <alignment horizontal="center"/>
    </xf>
    <xf numFmtId="169" fontId="2" fillId="0" borderId="0" xfId="2" applyNumberFormat="1" applyFont="1"/>
    <xf numFmtId="169" fontId="2" fillId="0" borderId="0" xfId="2" applyNumberFormat="1" applyFont="1" applyAlignment="1">
      <alignment horizontal="center"/>
    </xf>
    <xf numFmtId="0" fontId="13" fillId="0" borderId="0" xfId="1" applyFont="1" applyAlignment="1">
      <alignment horizontal="left"/>
    </xf>
    <xf numFmtId="0" fontId="2" fillId="0" borderId="0" xfId="2" applyFont="1" applyAlignment="1">
      <alignment horizontal="center"/>
    </xf>
    <xf numFmtId="168" fontId="2" fillId="0" borderId="0" xfId="4" applyNumberFormat="1" applyFont="1" applyFill="1" applyBorder="1" applyAlignment="1" applyProtection="1">
      <alignment horizontal="center"/>
    </xf>
    <xf numFmtId="168" fontId="2" fillId="2" borderId="8" xfId="4" applyNumberFormat="1" applyFont="1" applyFill="1" applyBorder="1" applyAlignment="1" applyProtection="1">
      <alignment horizontal="center"/>
    </xf>
    <xf numFmtId="168" fontId="2" fillId="0" borderId="0" xfId="2" applyNumberFormat="1" applyFont="1" applyAlignment="1">
      <alignment horizontal="center"/>
    </xf>
    <xf numFmtId="44" fontId="2" fillId="2" borderId="0" xfId="2" applyNumberFormat="1" applyFont="1" applyFill="1" applyAlignment="1">
      <alignment horizontal="center"/>
    </xf>
    <xf numFmtId="168" fontId="2" fillId="0" borderId="9" xfId="4" applyNumberFormat="1" applyFont="1" applyFill="1" applyBorder="1" applyAlignment="1" applyProtection="1">
      <alignment horizontal="center"/>
    </xf>
    <xf numFmtId="165" fontId="2" fillId="0" borderId="0" xfId="2" applyNumberFormat="1" applyFont="1" applyAlignment="1">
      <alignment horizontal="center"/>
    </xf>
    <xf numFmtId="168" fontId="2" fillId="2" borderId="10" xfId="4" applyNumberFormat="1" applyFont="1" applyFill="1" applyBorder="1" applyAlignment="1" applyProtection="1">
      <alignment horizontal="center"/>
    </xf>
    <xf numFmtId="0" fontId="2" fillId="0" borderId="0" xfId="2" applyFont="1" applyFill="1"/>
    <xf numFmtId="0" fontId="2" fillId="0" borderId="0" xfId="2" applyFont="1" applyFill="1" applyAlignment="1">
      <alignment horizontal="center"/>
    </xf>
    <xf numFmtId="168" fontId="2" fillId="0" borderId="11" xfId="4" applyNumberFormat="1" applyFont="1" applyFill="1" applyBorder="1" applyAlignment="1" applyProtection="1">
      <alignment horizontal="center"/>
    </xf>
    <xf numFmtId="0" fontId="2" fillId="2" borderId="0" xfId="2" applyFont="1" applyFill="1" applyAlignment="1">
      <alignment horizontal="center"/>
    </xf>
    <xf numFmtId="0" fontId="2" fillId="0" borderId="0" xfId="2" applyNumberFormat="1" applyFont="1" applyBorder="1"/>
    <xf numFmtId="44" fontId="2" fillId="0" borderId="0" xfId="2" applyNumberFormat="1" applyFont="1" applyAlignment="1">
      <alignment horizontal="center"/>
    </xf>
    <xf numFmtId="166" fontId="2" fillId="0" borderId="0" xfId="2" applyNumberFormat="1" applyFont="1" applyAlignment="1">
      <alignment horizontal="center"/>
    </xf>
    <xf numFmtId="168" fontId="2" fillId="0" borderId="4" xfId="4" applyNumberFormat="1" applyFont="1" applyFill="1" applyBorder="1" applyAlignment="1" applyProtection="1">
      <alignment horizontal="center"/>
    </xf>
    <xf numFmtId="168" fontId="2" fillId="0" borderId="5" xfId="4" applyNumberFormat="1" applyFont="1" applyFill="1" applyBorder="1" applyAlignment="1" applyProtection="1">
      <alignment horizontal="center"/>
    </xf>
    <xf numFmtId="170" fontId="2" fillId="0" borderId="0" xfId="2" applyNumberFormat="1" applyFont="1" applyAlignment="1">
      <alignment horizontal="center"/>
    </xf>
    <xf numFmtId="166" fontId="2" fillId="0" borderId="0" xfId="4" applyNumberFormat="1" applyFont="1" applyFill="1" applyBorder="1" applyAlignment="1" applyProtection="1">
      <alignment horizontal="center"/>
    </xf>
    <xf numFmtId="0" fontId="2" fillId="0" borderId="0" xfId="2" applyFont="1" applyAlignment="1">
      <alignment horizontal="left"/>
    </xf>
    <xf numFmtId="0" fontId="14" fillId="0" borderId="0" xfId="1" applyFont="1" applyAlignment="1">
      <alignment horizontal="center"/>
    </xf>
    <xf numFmtId="0" fontId="14" fillId="2" borderId="0" xfId="0" applyFont="1" applyFill="1"/>
    <xf numFmtId="0" fontId="14" fillId="0" borderId="0" xfId="1" applyFont="1"/>
    <xf numFmtId="0" fontId="14" fillId="2" borderId="0" xfId="0" applyFont="1" applyFill="1" applyAlignment="1">
      <alignment horizontal="right"/>
    </xf>
    <xf numFmtId="0" fontId="14" fillId="0" borderId="0" xfId="0" applyFont="1"/>
    <xf numFmtId="165" fontId="4" fillId="0" borderId="0" xfId="2" applyNumberFormat="1" applyFont="1" applyBorder="1" applyAlignment="1">
      <alignment horizontal="center"/>
    </xf>
    <xf numFmtId="165" fontId="14" fillId="2" borderId="0" xfId="0" applyNumberFormat="1" applyFont="1" applyFill="1" applyAlignment="1">
      <alignment horizontal="right"/>
    </xf>
    <xf numFmtId="5" fontId="14" fillId="2" borderId="0" xfId="0" applyNumberFormat="1" applyFont="1" applyFill="1" applyAlignment="1">
      <alignment horizontal="right"/>
    </xf>
    <xf numFmtId="165" fontId="4" fillId="0" borderId="0" xfId="2" applyNumberFormat="1" applyFont="1" applyBorder="1" applyAlignment="1">
      <alignment horizontal="left"/>
    </xf>
    <xf numFmtId="165" fontId="14" fillId="0" borderId="0" xfId="0" applyNumberFormat="1" applyFont="1" applyAlignment="1">
      <alignment horizontal="center"/>
    </xf>
    <xf numFmtId="165" fontId="14" fillId="0" borderId="0" xfId="0" applyNumberFormat="1" applyFont="1" applyFill="1" applyAlignment="1">
      <alignment horizontal="center"/>
    </xf>
    <xf numFmtId="0" fontId="14" fillId="0" borderId="0" xfId="1" applyFont="1" applyAlignment="1">
      <alignment horizontal="left"/>
    </xf>
    <xf numFmtId="44" fontId="2" fillId="0" borderId="8" xfId="2" applyNumberFormat="1" applyFont="1" applyBorder="1" applyAlignment="1">
      <alignment horizontal="center"/>
    </xf>
    <xf numFmtId="168" fontId="14" fillId="4" borderId="8" xfId="0" applyNumberFormat="1" applyFont="1" applyFill="1" applyBorder="1" applyAlignment="1">
      <alignment horizontal="center"/>
    </xf>
    <xf numFmtId="165" fontId="14" fillId="0" borderId="0" xfId="0" applyNumberFormat="1" applyFont="1" applyAlignment="1">
      <alignment horizontal="left"/>
    </xf>
    <xf numFmtId="168" fontId="14" fillId="0" borderId="0" xfId="0" applyNumberFormat="1" applyFont="1" applyAlignment="1">
      <alignment horizontal="left"/>
    </xf>
    <xf numFmtId="168" fontId="14" fillId="0" borderId="0" xfId="4" applyNumberFormat="1" applyFont="1" applyFill="1" applyBorder="1" applyAlignment="1" applyProtection="1">
      <alignment horizontal="center"/>
    </xf>
    <xf numFmtId="168" fontId="14" fillId="0" borderId="7" xfId="4" applyNumberFormat="1" applyFont="1" applyFill="1" applyBorder="1" applyAlignment="1" applyProtection="1">
      <alignment horizontal="center"/>
    </xf>
    <xf numFmtId="44" fontId="14" fillId="0" borderId="0" xfId="4" applyNumberFormat="1" applyFont="1" applyFill="1" applyBorder="1" applyAlignment="1" applyProtection="1">
      <alignment horizontal="center"/>
    </xf>
    <xf numFmtId="9" fontId="14" fillId="0" borderId="0" xfId="0" applyNumberFormat="1" applyFont="1" applyAlignment="1">
      <alignment horizontal="left"/>
    </xf>
    <xf numFmtId="0" fontId="14" fillId="0" borderId="0" xfId="0" applyNumberFormat="1" applyFont="1" applyBorder="1"/>
    <xf numFmtId="164" fontId="14" fillId="0" borderId="0" xfId="0" applyNumberFormat="1" applyFont="1" applyAlignment="1">
      <alignment horizontal="left"/>
    </xf>
    <xf numFmtId="0" fontId="14" fillId="0" borderId="0" xfId="0" applyNumberFormat="1" applyFont="1" applyAlignment="1">
      <alignment horizontal="left"/>
    </xf>
    <xf numFmtId="9" fontId="14" fillId="0" borderId="0" xfId="0" applyNumberFormat="1" applyFont="1" applyBorder="1" applyAlignment="1">
      <alignment horizontal="left"/>
    </xf>
    <xf numFmtId="0" fontId="14" fillId="0" borderId="0" xfId="0" applyNumberFormat="1" applyFont="1" applyFill="1" applyAlignment="1">
      <alignment horizontal="left"/>
    </xf>
    <xf numFmtId="9" fontId="14" fillId="0" borderId="7" xfId="0" applyNumberFormat="1" applyFont="1" applyBorder="1" applyAlignment="1">
      <alignment horizontal="left"/>
    </xf>
    <xf numFmtId="9" fontId="14" fillId="0" borderId="0" xfId="0" applyNumberFormat="1" applyFont="1"/>
    <xf numFmtId="0" fontId="14" fillId="2" borderId="0" xfId="0" applyNumberFormat="1" applyFont="1" applyFill="1" applyAlignment="1">
      <alignment horizontal="right"/>
    </xf>
    <xf numFmtId="44" fontId="7" fillId="0" borderId="8" xfId="2" applyNumberFormat="1" applyFont="1" applyFill="1" applyBorder="1" applyAlignment="1"/>
    <xf numFmtId="44" fontId="7" fillId="2" borderId="0" xfId="0" applyNumberFormat="1" applyFont="1" applyFill="1" applyAlignment="1">
      <alignment horizontal="right"/>
    </xf>
    <xf numFmtId="14" fontId="2" fillId="0" borderId="2" xfId="2" applyNumberFormat="1" applyFont="1" applyFill="1" applyBorder="1" applyAlignment="1">
      <alignment horizontal="left"/>
    </xf>
    <xf numFmtId="0" fontId="5" fillId="0" borderId="0" xfId="2" applyFont="1" applyBorder="1" applyAlignment="1">
      <alignment horizontal="left"/>
    </xf>
    <xf numFmtId="0" fontId="2" fillId="0" borderId="0" xfId="2" applyFont="1" applyBorder="1"/>
    <xf numFmtId="0" fontId="14" fillId="0" borderId="0" xfId="2" applyFont="1" applyBorder="1"/>
    <xf numFmtId="44" fontId="7" fillId="2" borderId="0" xfId="2" applyNumberFormat="1" applyFont="1" applyFill="1" applyAlignment="1">
      <alignment horizontal="center"/>
    </xf>
    <xf numFmtId="44" fontId="7" fillId="0" borderId="0" xfId="0" applyNumberFormat="1" applyFont="1" applyFill="1" applyAlignment="1">
      <alignment horizontal="right"/>
    </xf>
    <xf numFmtId="164" fontId="2" fillId="0" borderId="8" xfId="2" applyNumberFormat="1" applyFont="1" applyBorder="1" applyAlignment="1">
      <alignment horizontal="center"/>
    </xf>
    <xf numFmtId="165" fontId="14" fillId="2" borderId="8" xfId="0" applyNumberFormat="1" applyFont="1" applyFill="1" applyBorder="1" applyAlignment="1">
      <alignment horizontal="right"/>
    </xf>
    <xf numFmtId="14" fontId="14" fillId="2" borderId="0" xfId="0" applyNumberFormat="1" applyFont="1" applyFill="1" applyAlignment="1">
      <alignment horizontal="right"/>
    </xf>
    <xf numFmtId="0" fontId="4" fillId="2" borderId="1" xfId="2" applyNumberFormat="1" applyFont="1" applyFill="1" applyBorder="1" applyAlignment="1">
      <alignment horizontal="left"/>
    </xf>
    <xf numFmtId="0" fontId="4" fillId="4" borderId="2" xfId="3" applyNumberFormat="1" applyFont="1" applyFill="1" applyBorder="1" applyAlignment="1" applyProtection="1"/>
    <xf numFmtId="0" fontId="4" fillId="2" borderId="2" xfId="2" applyNumberFormat="1" applyFont="1" applyFill="1" applyBorder="1" applyAlignment="1">
      <alignment horizontal="left"/>
    </xf>
    <xf numFmtId="171" fontId="7" fillId="2" borderId="0" xfId="26" applyNumberFormat="1" applyFont="1" applyFill="1" applyAlignment="1">
      <alignment horizontal="right"/>
    </xf>
    <xf numFmtId="0" fontId="2" fillId="2" borderId="0" xfId="2" applyFont="1" applyFill="1" applyBorder="1"/>
    <xf numFmtId="14" fontId="4" fillId="2" borderId="2" xfId="2" applyNumberFormat="1" applyFont="1" applyFill="1" applyBorder="1" applyAlignment="1">
      <alignment horizontal="left"/>
    </xf>
    <xf numFmtId="169" fontId="4" fillId="2" borderId="2" xfId="2" applyNumberFormat="1" applyFont="1" applyFill="1" applyBorder="1" applyAlignment="1">
      <alignment horizontal="left"/>
    </xf>
    <xf numFmtId="169" fontId="4" fillId="2" borderId="3" xfId="2" applyNumberFormat="1" applyFont="1" applyFill="1" applyBorder="1" applyAlignment="1">
      <alignment horizontal="left"/>
    </xf>
    <xf numFmtId="165" fontId="4" fillId="5" borderId="0" xfId="2" applyNumberFormat="1" applyFont="1" applyFill="1" applyAlignment="1">
      <alignment horizontal="center"/>
    </xf>
    <xf numFmtId="164" fontId="4" fillId="6" borderId="0" xfId="26" applyNumberFormat="1" applyFont="1" applyFill="1" applyAlignment="1">
      <alignment horizontal="center"/>
    </xf>
    <xf numFmtId="0" fontId="16" fillId="7" borderId="0" xfId="0" applyFont="1" applyFill="1"/>
    <xf numFmtId="164" fontId="16" fillId="7" borderId="0" xfId="0" applyNumberFormat="1" applyFont="1" applyFill="1" applyAlignment="1">
      <alignment horizontal="center"/>
    </xf>
    <xf numFmtId="0" fontId="8" fillId="0" borderId="0" xfId="0" applyFont="1" applyBorder="1"/>
    <xf numFmtId="0" fontId="5" fillId="0" borderId="0" xfId="2" applyFont="1" applyBorder="1" applyAlignment="1">
      <alignment horizontal="left"/>
    </xf>
    <xf numFmtId="0" fontId="2" fillId="0" borderId="0" xfId="2" applyFont="1" applyBorder="1"/>
    <xf numFmtId="0" fontId="14" fillId="0" borderId="0" xfId="2" applyFont="1" applyBorder="1"/>
  </cellXfs>
  <cellStyles count="27">
    <cellStyle name="_SubHeading" xfId="8"/>
    <cellStyle name="_TableHead" xfId="7"/>
    <cellStyle name="_TableRowHead" xfId="9"/>
    <cellStyle name="Comma 2 2" xfId="3"/>
    <cellStyle name="Currency 2 2" xfId="4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Normal" xfId="0" builtinId="0"/>
    <cellStyle name="Normal 2 2" xfId="2"/>
    <cellStyle name="Normal 3" xfId="1"/>
    <cellStyle name="Normal 95" xfId="6"/>
    <cellStyle name="Percent" xfId="26" builtinId="5"/>
    <cellStyle name="Percent 2 2" xfId="5"/>
  </cellStyles>
  <dxfs count="1">
    <dxf>
      <font>
        <b/>
        <i/>
        <u val="double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microsoft.com/office/2006/relationships/vbaProject" Target="vbaProject.bin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talie/Downloads/Model/REO%20to%20Rental%20Model%202012-06-22-%20KB%20versio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TOC"/>
      <sheetName val="MSA Stats"/>
      <sheetName val="MSA IRRs"/>
      <sheetName val="Returns"/>
      <sheetName val="S&amp;U"/>
      <sheetName val="Acq &amp; Div"/>
      <sheetName val="AnnSrcUse"/>
      <sheetName val="CFAnalysis"/>
      <sheetName val="Control"/>
      <sheetName val="Scenarios"/>
      <sheetName val="MSAAsm"/>
      <sheetName val="OpAssetAsm"/>
      <sheetName val="Costs HQ"/>
      <sheetName val="Costs West"/>
      <sheetName val="Costs East"/>
      <sheetName val="HPACrv"/>
      <sheetName val="Rates"/>
      <sheetName val="By Unit"/>
      <sheetName val="Unit Agg"/>
      <sheetName val="PurDivPlan"/>
      <sheetName val="By MSA"/>
      <sheetName val="MSA Agg"/>
      <sheetName val="Costs"/>
      <sheetName val="Waterfall"/>
      <sheetName val="Tax"/>
      <sheetName val="Scratch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6">
          <cell r="B56" t="str">
            <v>Moody's base</v>
          </cell>
        </row>
        <row r="57">
          <cell r="B57" t="str">
            <v>Moody's near-term rebound</v>
          </cell>
        </row>
        <row r="58">
          <cell r="B58" t="str">
            <v>Moody's slow near-term growth</v>
          </cell>
        </row>
        <row r="59">
          <cell r="B59" t="str">
            <v>Moody's double dip</v>
          </cell>
        </row>
        <row r="60">
          <cell r="B60" t="str">
            <v>Moody's protracted slump</v>
          </cell>
        </row>
        <row r="61">
          <cell r="B61" t="str">
            <v>Moody's below-trend LT growth</v>
          </cell>
        </row>
        <row r="62">
          <cell r="B62" t="str">
            <v>Moody's oil price up, dollar crash, inflation</v>
          </cell>
        </row>
        <row r="63">
          <cell r="B63" t="str">
            <v>Flat</v>
          </cell>
        </row>
        <row r="64">
          <cell r="B64" t="str">
            <v>Down 25%</v>
          </cell>
        </row>
        <row r="65">
          <cell r="B65" t="str">
            <v>[Not in Use 10]</v>
          </cell>
        </row>
        <row r="66">
          <cell r="B66" t="str">
            <v>[Not in Use 11]</v>
          </cell>
        </row>
        <row r="67">
          <cell r="B67" t="str">
            <v>[Not in Use 12]</v>
          </cell>
        </row>
      </sheetData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rgb="FF00B050"/>
    <pageSetUpPr fitToPage="1"/>
  </sheetPr>
  <dimension ref="A1:M44"/>
  <sheetViews>
    <sheetView tabSelected="1" workbookViewId="0">
      <selection activeCell="K35" sqref="K35"/>
    </sheetView>
  </sheetViews>
  <sheetFormatPr defaultColWidth="8.85546875" defaultRowHeight="14.25" x14ac:dyDescent="0.2"/>
  <cols>
    <col min="1" max="1" width="2.140625" style="34" customWidth="1"/>
    <col min="2" max="2" width="8.85546875" style="34" customWidth="1"/>
    <col min="3" max="3" width="38.7109375" style="34" customWidth="1"/>
    <col min="4" max="4" width="9.28515625" style="35" customWidth="1"/>
    <col min="5" max="5" width="10.42578125" style="34" customWidth="1"/>
    <col min="6" max="6" width="14" style="34" customWidth="1"/>
    <col min="7" max="7" width="2" style="34" customWidth="1"/>
    <col min="8" max="8" width="12.28515625" style="34" bestFit="1" customWidth="1"/>
    <col min="9" max="9" width="19.140625" style="45" customWidth="1"/>
    <col min="10" max="10" width="14.28515625" style="34" customWidth="1"/>
    <col min="11" max="11" width="21.140625" style="34" bestFit="1" customWidth="1"/>
    <col min="12" max="16384" width="8.85546875" style="36"/>
  </cols>
  <sheetData>
    <row r="1" spans="1:13" x14ac:dyDescent="0.2">
      <c r="C1" s="105" t="s">
        <v>188</v>
      </c>
      <c r="D1" s="66"/>
      <c r="E1" s="67">
        <v>1998</v>
      </c>
      <c r="F1" s="1" t="s">
        <v>0</v>
      </c>
      <c r="G1" s="68"/>
      <c r="H1" s="2" t="s">
        <v>1</v>
      </c>
      <c r="I1" s="69" t="s">
        <v>61</v>
      </c>
      <c r="J1" s="1" t="s">
        <v>2</v>
      </c>
      <c r="K1" s="1"/>
      <c r="L1" s="70"/>
      <c r="M1" s="70"/>
    </row>
    <row r="2" spans="1:13" x14ac:dyDescent="0.2">
      <c r="A2" s="37"/>
      <c r="B2" s="38"/>
      <c r="C2" s="106" t="s">
        <v>189</v>
      </c>
      <c r="D2" s="71"/>
      <c r="E2" s="39">
        <v>1665</v>
      </c>
      <c r="F2" s="3" t="s">
        <v>3</v>
      </c>
      <c r="G2" s="40"/>
      <c r="H2" s="93">
        <v>2006</v>
      </c>
      <c r="I2" s="73">
        <v>238000</v>
      </c>
      <c r="J2" s="1" t="s">
        <v>4</v>
      </c>
      <c r="K2" s="1"/>
      <c r="L2" s="70"/>
      <c r="M2" s="70"/>
    </row>
    <row r="3" spans="1:13" x14ac:dyDescent="0.2">
      <c r="A3" s="37"/>
      <c r="B3" s="38"/>
      <c r="C3" s="107" t="s">
        <v>190</v>
      </c>
      <c r="D3" s="41"/>
      <c r="E3" s="39">
        <v>6440</v>
      </c>
      <c r="F3" s="3" t="s">
        <v>5</v>
      </c>
      <c r="G3" s="40"/>
      <c r="H3" s="93">
        <v>2007</v>
      </c>
      <c r="I3" s="73">
        <v>250000</v>
      </c>
      <c r="J3" s="1" t="s">
        <v>67</v>
      </c>
      <c r="K3" s="1"/>
      <c r="L3" s="70"/>
      <c r="M3" s="70"/>
    </row>
    <row r="4" spans="1:13" x14ac:dyDescent="0.2">
      <c r="A4" s="37"/>
      <c r="B4" s="38"/>
      <c r="C4" s="96" t="s">
        <v>46</v>
      </c>
      <c r="D4" s="74"/>
      <c r="E4" s="32">
        <v>3</v>
      </c>
      <c r="F4" s="3" t="s">
        <v>68</v>
      </c>
      <c r="G4" s="40"/>
      <c r="H4" s="75"/>
      <c r="I4" s="72">
        <v>338</v>
      </c>
      <c r="J4" s="1" t="s">
        <v>6</v>
      </c>
      <c r="K4" s="1"/>
      <c r="L4" s="70"/>
      <c r="M4" s="70"/>
    </row>
    <row r="5" spans="1:13" x14ac:dyDescent="0.2">
      <c r="A5" s="37"/>
      <c r="B5" s="38"/>
      <c r="C5" s="107">
        <v>32818</v>
      </c>
      <c r="D5" s="74"/>
      <c r="E5" s="32">
        <v>2</v>
      </c>
      <c r="F5" s="3" t="s">
        <v>69</v>
      </c>
      <c r="G5" s="42"/>
      <c r="H5" s="76"/>
      <c r="I5" s="93" t="s">
        <v>51</v>
      </c>
      <c r="J5" s="1" t="s">
        <v>70</v>
      </c>
      <c r="K5" s="1"/>
      <c r="L5" s="70"/>
      <c r="M5" s="70"/>
    </row>
    <row r="6" spans="1:13" x14ac:dyDescent="0.2">
      <c r="A6" s="37"/>
      <c r="B6" s="38"/>
      <c r="C6" s="110">
        <v>41229</v>
      </c>
      <c r="D6" s="74"/>
      <c r="E6" s="32" t="s">
        <v>193</v>
      </c>
      <c r="F6" s="3" t="s">
        <v>7</v>
      </c>
      <c r="G6" s="42"/>
      <c r="H6" s="76"/>
      <c r="I6" s="72" t="str">
        <f>IF(I$5="No","NA","")</f>
        <v>NA</v>
      </c>
      <c r="J6" s="1" t="s">
        <v>71</v>
      </c>
      <c r="K6" s="1"/>
      <c r="L6" s="70"/>
      <c r="M6" s="70"/>
    </row>
    <row r="7" spans="1:13" x14ac:dyDescent="0.2">
      <c r="A7" s="4"/>
      <c r="B7" s="43"/>
      <c r="C7" s="111" t="s">
        <v>191</v>
      </c>
      <c r="D7" s="44"/>
      <c r="F7" s="6"/>
      <c r="G7" s="7"/>
      <c r="H7" s="8"/>
      <c r="I7" s="104" t="str">
        <f>IF(I$5="No","NA","")</f>
        <v>NA</v>
      </c>
      <c r="J7" s="1" t="s">
        <v>76</v>
      </c>
      <c r="K7" s="5"/>
      <c r="L7" s="70"/>
      <c r="M7" s="70"/>
    </row>
    <row r="8" spans="1:13" x14ac:dyDescent="0.2">
      <c r="A8" s="4"/>
      <c r="B8" s="43"/>
      <c r="C8" s="112" t="s">
        <v>192</v>
      </c>
      <c r="D8" s="44"/>
      <c r="E8" s="5" t="s">
        <v>8</v>
      </c>
      <c r="F8" s="6"/>
      <c r="G8" s="7"/>
      <c r="H8" s="8"/>
      <c r="I8" s="9" t="s">
        <v>40</v>
      </c>
      <c r="J8" s="5"/>
      <c r="K8" s="5"/>
      <c r="L8" s="70"/>
      <c r="M8" s="70"/>
    </row>
    <row r="9" spans="1:13" ht="15" thickBot="1" x14ac:dyDescent="0.25">
      <c r="A9" s="118" t="s">
        <v>9</v>
      </c>
      <c r="B9" s="118"/>
      <c r="C9" s="118"/>
      <c r="D9" s="10"/>
      <c r="E9" s="10" t="s">
        <v>10</v>
      </c>
      <c r="F9" s="11" t="s">
        <v>11</v>
      </c>
      <c r="G9" s="12"/>
      <c r="H9" s="13" t="s">
        <v>12</v>
      </c>
      <c r="I9" s="21" t="s">
        <v>187</v>
      </c>
      <c r="J9" s="100">
        <v>70389</v>
      </c>
      <c r="K9" s="5"/>
      <c r="L9" s="70"/>
      <c r="M9" s="70"/>
    </row>
    <row r="10" spans="1:13" ht="15" thickBot="1" x14ac:dyDescent="0.25">
      <c r="A10" s="37"/>
      <c r="B10" s="119" t="s">
        <v>13</v>
      </c>
      <c r="C10" s="119"/>
      <c r="D10" s="46"/>
      <c r="E10" s="47">
        <f>+F10/$E$2</f>
        <v>50.450450450450454</v>
      </c>
      <c r="F10" s="48">
        <v>84000</v>
      </c>
      <c r="G10" s="49"/>
      <c r="H10" s="50">
        <v>99900</v>
      </c>
      <c r="I10" s="14" t="s">
        <v>185</v>
      </c>
      <c r="J10" s="108">
        <v>17.66</v>
      </c>
      <c r="K10" s="5"/>
      <c r="L10" s="70"/>
      <c r="M10" s="70"/>
    </row>
    <row r="11" spans="1:13" x14ac:dyDescent="0.2">
      <c r="A11" s="37"/>
      <c r="B11" s="120" t="s">
        <v>15</v>
      </c>
      <c r="C11" s="119"/>
      <c r="D11" s="46"/>
      <c r="E11" s="38"/>
      <c r="F11" s="51">
        <f>0.01*F10</f>
        <v>840</v>
      </c>
      <c r="G11" s="49"/>
      <c r="H11" s="52"/>
      <c r="I11" s="14" t="s">
        <v>186</v>
      </c>
      <c r="J11" s="95">
        <v>344</v>
      </c>
      <c r="K11" s="14"/>
      <c r="L11" s="70"/>
      <c r="M11" s="70"/>
    </row>
    <row r="12" spans="1:13" ht="15" thickBot="1" x14ac:dyDescent="0.25">
      <c r="A12" s="37"/>
      <c r="B12" s="99" t="s">
        <v>45</v>
      </c>
      <c r="C12" s="109"/>
      <c r="D12" s="46"/>
      <c r="E12" s="38"/>
      <c r="F12" s="53"/>
      <c r="G12" s="49"/>
      <c r="H12" s="52"/>
      <c r="I12" s="14" t="s">
        <v>14</v>
      </c>
      <c r="J12" s="101">
        <f>SUM(J9*J10/1000)</f>
        <v>1243.0697399999999</v>
      </c>
      <c r="K12" s="14"/>
      <c r="L12" s="70"/>
      <c r="M12" s="70"/>
    </row>
    <row r="13" spans="1:13" ht="15" thickBot="1" x14ac:dyDescent="0.25">
      <c r="A13" s="37"/>
      <c r="B13" s="38" t="s">
        <v>17</v>
      </c>
      <c r="C13" s="38"/>
      <c r="D13" s="46"/>
      <c r="E13" s="38"/>
      <c r="F13" s="53">
        <v>5000</v>
      </c>
      <c r="G13" s="49"/>
      <c r="H13" s="52"/>
      <c r="I13" s="14" t="s">
        <v>16</v>
      </c>
      <c r="J13" s="94">
        <f>SUM(J11:J12)</f>
        <v>1587.0697399999999</v>
      </c>
      <c r="K13" s="14"/>
      <c r="L13" s="70"/>
      <c r="M13" s="70"/>
    </row>
    <row r="14" spans="1:13" ht="15" thickBot="1" x14ac:dyDescent="0.25">
      <c r="A14" s="37"/>
      <c r="B14" s="38" t="s">
        <v>18</v>
      </c>
      <c r="C14" s="38"/>
      <c r="D14" s="46"/>
      <c r="E14" s="38"/>
      <c r="F14" s="53"/>
      <c r="G14" s="49"/>
      <c r="H14" s="52"/>
      <c r="I14" s="14"/>
      <c r="J14" s="15"/>
      <c r="K14" s="68"/>
      <c r="L14" s="70"/>
      <c r="M14" s="70"/>
    </row>
    <row r="15" spans="1:13" ht="15" thickBot="1" x14ac:dyDescent="0.25">
      <c r="A15" s="37"/>
      <c r="B15" s="54" t="s">
        <v>72</v>
      </c>
      <c r="C15" s="54"/>
      <c r="D15" s="55"/>
      <c r="E15" s="54"/>
      <c r="F15" s="56">
        <f>370+IF(J27="Yes",400,0)</f>
        <v>370</v>
      </c>
      <c r="G15" s="49"/>
      <c r="H15" s="52"/>
      <c r="I15" s="14" t="s">
        <v>19</v>
      </c>
      <c r="J15" s="31">
        <f>IF(J28="No",E2*0.0033*85*1.038+109.08,E2*0.0048*85*1.038+109.08)</f>
        <v>593.859735</v>
      </c>
      <c r="K15" s="16" t="s">
        <v>47</v>
      </c>
      <c r="L15" s="70"/>
      <c r="M15" s="70"/>
    </row>
    <row r="16" spans="1:13" ht="15" thickBot="1" x14ac:dyDescent="0.25">
      <c r="A16" s="37"/>
      <c r="B16" s="119" t="s">
        <v>22</v>
      </c>
      <c r="C16" s="119"/>
      <c r="D16" s="57">
        <v>2</v>
      </c>
      <c r="E16" s="38"/>
      <c r="F16" s="52"/>
      <c r="G16" s="49"/>
      <c r="H16" s="52"/>
      <c r="I16" s="14" t="s">
        <v>20</v>
      </c>
      <c r="J16" s="29">
        <v>500</v>
      </c>
      <c r="K16" s="16" t="s">
        <v>21</v>
      </c>
      <c r="L16" s="70"/>
      <c r="M16" s="70"/>
    </row>
    <row r="17" spans="1:13" x14ac:dyDescent="0.2">
      <c r="A17" s="37"/>
      <c r="B17" s="98"/>
      <c r="C17" s="58" t="s">
        <v>23</v>
      </c>
      <c r="D17" s="46"/>
      <c r="E17" s="47">
        <f>SUM(((J13/12)*D16))</f>
        <v>264.51162333333332</v>
      </c>
      <c r="F17" s="52"/>
      <c r="G17" s="49"/>
      <c r="H17" s="52"/>
      <c r="I17" s="37"/>
      <c r="J17" s="59"/>
      <c r="K17" s="68"/>
      <c r="L17" s="70"/>
      <c r="M17" s="70"/>
    </row>
    <row r="18" spans="1:13" x14ac:dyDescent="0.2">
      <c r="A18" s="37"/>
      <c r="B18" s="98"/>
      <c r="C18" s="58" t="s">
        <v>25</v>
      </c>
      <c r="D18" s="46"/>
      <c r="E18" s="47">
        <f>SUM((J15/12)*D16)</f>
        <v>98.976622500000005</v>
      </c>
      <c r="F18" s="52"/>
      <c r="G18" s="49"/>
      <c r="H18" s="52"/>
      <c r="I18" s="17" t="s">
        <v>24</v>
      </c>
      <c r="J18" s="18">
        <v>80</v>
      </c>
      <c r="K18" s="16"/>
      <c r="L18" s="70"/>
      <c r="M18" s="70"/>
    </row>
    <row r="19" spans="1:13" x14ac:dyDescent="0.2">
      <c r="A19" s="37"/>
      <c r="B19" s="98"/>
      <c r="C19" s="58" t="s">
        <v>27</v>
      </c>
      <c r="D19" s="46"/>
      <c r="E19" s="47">
        <f>SUM(J16/12*D16)</f>
        <v>83.333333333333329</v>
      </c>
      <c r="F19" s="52"/>
      <c r="G19" s="49"/>
      <c r="H19" s="52"/>
      <c r="I19" s="17" t="s">
        <v>26</v>
      </c>
      <c r="J19" s="18">
        <v>20</v>
      </c>
      <c r="K19" s="68"/>
      <c r="L19" s="70"/>
      <c r="M19" s="70"/>
    </row>
    <row r="20" spans="1:13" ht="15" thickBot="1" x14ac:dyDescent="0.25">
      <c r="A20" s="37"/>
      <c r="B20" s="98"/>
      <c r="C20" s="58" t="s">
        <v>29</v>
      </c>
      <c r="D20" s="46"/>
      <c r="E20" s="47">
        <f>SUM(J21*D16)</f>
        <v>270</v>
      </c>
      <c r="F20" s="52"/>
      <c r="G20" s="49"/>
      <c r="H20" s="52"/>
      <c r="I20" s="17" t="s">
        <v>28</v>
      </c>
      <c r="J20" s="18">
        <v>35</v>
      </c>
      <c r="K20" s="60"/>
      <c r="L20" s="70"/>
      <c r="M20" s="70"/>
    </row>
    <row r="21" spans="1:13" ht="15" thickBot="1" x14ac:dyDescent="0.25">
      <c r="A21" s="37"/>
      <c r="B21" s="98"/>
      <c r="C21" s="98"/>
      <c r="D21" s="46"/>
      <c r="E21" s="61">
        <f>SUM(E17:E20)</f>
        <v>716.82157916666665</v>
      </c>
      <c r="F21" s="62">
        <f>SUM(E21)</f>
        <v>716.82157916666665</v>
      </c>
      <c r="G21" s="49"/>
      <c r="H21" s="52"/>
      <c r="I21" s="17" t="s">
        <v>42</v>
      </c>
      <c r="J21" s="30">
        <f>SUM(J18:J20)</f>
        <v>135</v>
      </c>
      <c r="K21" s="60"/>
      <c r="L21" s="70"/>
      <c r="M21" s="70"/>
    </row>
    <row r="22" spans="1:13" ht="15" thickBot="1" x14ac:dyDescent="0.25">
      <c r="A22" s="52"/>
      <c r="B22" s="19" t="s">
        <v>30</v>
      </c>
      <c r="C22" s="37"/>
      <c r="D22" s="52"/>
      <c r="E22" s="47">
        <f>+F22/$E$2</f>
        <v>54.18018018018018</v>
      </c>
      <c r="F22" s="47">
        <f>SUM(F10:F15)</f>
        <v>90210</v>
      </c>
      <c r="G22" s="49"/>
      <c r="H22" s="52"/>
      <c r="I22" s="37"/>
      <c r="J22" s="52"/>
      <c r="K22" s="60"/>
      <c r="L22" s="70"/>
      <c r="M22" s="70"/>
    </row>
    <row r="23" spans="1:13" ht="15" thickBot="1" x14ac:dyDescent="0.25">
      <c r="A23" s="52"/>
      <c r="B23" s="52"/>
      <c r="C23" s="52"/>
      <c r="D23" s="52"/>
      <c r="E23" s="52"/>
      <c r="F23" s="52"/>
      <c r="G23" s="49"/>
      <c r="H23" s="47"/>
      <c r="I23" s="14" t="s">
        <v>44</v>
      </c>
      <c r="J23" s="78">
        <f>0.5*F25</f>
        <v>600</v>
      </c>
      <c r="K23" s="16" t="s">
        <v>73</v>
      </c>
      <c r="L23" s="70"/>
      <c r="M23" s="70"/>
    </row>
    <row r="24" spans="1:13" ht="15" thickBot="1" x14ac:dyDescent="0.25">
      <c r="A24" s="118" t="s">
        <v>31</v>
      </c>
      <c r="B24" s="118"/>
      <c r="C24" s="118"/>
      <c r="D24" s="5"/>
      <c r="E24" s="5"/>
      <c r="F24" s="5"/>
      <c r="G24" s="60"/>
      <c r="H24" s="52"/>
      <c r="I24" s="14" t="s">
        <v>43</v>
      </c>
      <c r="J24" s="102">
        <v>0.03</v>
      </c>
      <c r="K24" s="52"/>
      <c r="L24" s="70"/>
      <c r="M24" s="70"/>
    </row>
    <row r="25" spans="1:13" ht="15" thickBot="1" x14ac:dyDescent="0.25">
      <c r="A25" s="37"/>
      <c r="B25" s="70" t="s">
        <v>32</v>
      </c>
      <c r="C25" s="80"/>
      <c r="D25" s="28"/>
      <c r="E25" s="28"/>
      <c r="F25" s="79">
        <v>1200</v>
      </c>
      <c r="G25" s="60"/>
      <c r="H25" s="52"/>
      <c r="I25" s="77"/>
      <c r="J25" s="68"/>
      <c r="K25" s="68"/>
      <c r="L25" s="70"/>
      <c r="M25" s="70"/>
    </row>
    <row r="26" spans="1:13" ht="15" thickBot="1" x14ac:dyDescent="0.25">
      <c r="A26" s="37"/>
      <c r="B26" s="117" t="s">
        <v>33</v>
      </c>
      <c r="C26" s="117"/>
      <c r="D26" s="80"/>
      <c r="E26" s="80"/>
      <c r="F26" s="75"/>
      <c r="G26" s="60"/>
      <c r="H26" s="38"/>
      <c r="I26" s="14" t="s">
        <v>53</v>
      </c>
      <c r="J26" s="103" t="s">
        <v>51</v>
      </c>
      <c r="K26" s="52"/>
      <c r="L26" s="70"/>
      <c r="M26" s="70"/>
    </row>
    <row r="27" spans="1:13" ht="15" thickBot="1" x14ac:dyDescent="0.25">
      <c r="A27" s="37"/>
      <c r="B27" s="85">
        <f>SUM(E27/F25)</f>
        <v>3.6529680365296809E-2</v>
      </c>
      <c r="C27" s="86" t="s">
        <v>50</v>
      </c>
      <c r="D27" s="75"/>
      <c r="E27" s="81">
        <f>SUM(F25*40/365/3)</f>
        <v>43.835616438356169</v>
      </c>
      <c r="F27" s="22"/>
      <c r="G27" s="60"/>
      <c r="H27" s="38"/>
      <c r="I27" s="21" t="s">
        <v>74</v>
      </c>
      <c r="J27" s="103" t="s">
        <v>51</v>
      </c>
      <c r="K27" s="52"/>
      <c r="L27" s="70"/>
      <c r="M27" s="70"/>
    </row>
    <row r="28" spans="1:13" ht="15" thickBot="1" x14ac:dyDescent="0.25">
      <c r="A28" s="37"/>
      <c r="B28" s="87">
        <v>0.06</v>
      </c>
      <c r="C28" s="88" t="s">
        <v>34</v>
      </c>
      <c r="D28" s="75"/>
      <c r="E28" s="82">
        <f>SUM(F25*B28)</f>
        <v>72</v>
      </c>
      <c r="F28" s="75"/>
      <c r="G28" s="60"/>
      <c r="H28" s="38"/>
      <c r="I28" s="17" t="s">
        <v>184</v>
      </c>
      <c r="J28" s="103" t="s">
        <v>51</v>
      </c>
      <c r="K28" s="52"/>
      <c r="L28" s="70"/>
      <c r="M28" s="70"/>
    </row>
    <row r="29" spans="1:13" x14ac:dyDescent="0.2">
      <c r="A29" s="37"/>
      <c r="B29" s="89">
        <f>J24</f>
        <v>0.03</v>
      </c>
      <c r="C29" s="88" t="s">
        <v>35</v>
      </c>
      <c r="D29" s="75"/>
      <c r="E29" s="82">
        <f>SUM(F25*J24)</f>
        <v>36</v>
      </c>
      <c r="F29" s="75"/>
      <c r="G29" s="60"/>
      <c r="H29" s="38"/>
      <c r="I29" s="17"/>
      <c r="J29" s="63"/>
      <c r="K29" s="52"/>
      <c r="L29" s="70"/>
      <c r="M29" s="70"/>
    </row>
    <row r="30" spans="1:13" x14ac:dyDescent="0.2">
      <c r="A30" s="37"/>
      <c r="B30" s="85">
        <f>SUM(E30/F25)</f>
        <v>6.9444444444444434E-2</v>
      </c>
      <c r="C30" s="88" t="s">
        <v>41</v>
      </c>
      <c r="D30" s="75"/>
      <c r="E30" s="82">
        <f>SUM(1000/12)</f>
        <v>83.333333333333329</v>
      </c>
      <c r="F30" s="75"/>
      <c r="G30" s="60"/>
      <c r="H30" s="38"/>
      <c r="I30" s="20"/>
      <c r="J30" s="63"/>
      <c r="K30" s="52"/>
      <c r="L30" s="70"/>
      <c r="M30" s="70"/>
    </row>
    <row r="31" spans="1:13" x14ac:dyDescent="0.2">
      <c r="A31" s="37"/>
      <c r="B31" s="89">
        <f>SUM(E31/F25)</f>
        <v>1.388888888888889E-2</v>
      </c>
      <c r="C31" s="90" t="s">
        <v>75</v>
      </c>
      <c r="D31" s="75"/>
      <c r="E31" s="82">
        <f>SUM(J23/3/12)</f>
        <v>16.666666666666668</v>
      </c>
      <c r="F31" s="75"/>
      <c r="G31" s="60"/>
      <c r="H31" s="38"/>
      <c r="I31" s="14"/>
      <c r="J31" s="63"/>
      <c r="K31" s="52"/>
      <c r="L31" s="70"/>
      <c r="M31" s="70"/>
    </row>
    <row r="32" spans="1:13" x14ac:dyDescent="0.2">
      <c r="A32" s="37"/>
      <c r="B32" s="117" t="s">
        <v>36</v>
      </c>
      <c r="C32" s="117"/>
      <c r="D32" s="75"/>
      <c r="E32" s="75"/>
      <c r="F32" s="75"/>
      <c r="G32" s="60"/>
      <c r="H32" s="38"/>
      <c r="I32" s="14"/>
      <c r="J32" s="63"/>
      <c r="K32" s="52"/>
      <c r="L32" s="70"/>
      <c r="M32" s="70"/>
    </row>
    <row r="33" spans="1:13" x14ac:dyDescent="0.2">
      <c r="A33" s="37"/>
      <c r="B33" s="85">
        <f>SUM(E33/F25)</f>
        <v>4.1240259375000005E-2</v>
      </c>
      <c r="C33" s="88" t="s">
        <v>48</v>
      </c>
      <c r="D33" s="75"/>
      <c r="E33" s="82">
        <f>SUM(J15/12)</f>
        <v>49.488311250000002</v>
      </c>
      <c r="F33" s="75"/>
      <c r="G33" s="60"/>
      <c r="H33" s="38"/>
      <c r="I33" s="14"/>
      <c r="J33" s="63"/>
      <c r="K33" s="52"/>
      <c r="L33" s="70"/>
      <c r="M33" s="70"/>
    </row>
    <row r="34" spans="1:13" x14ac:dyDescent="0.2">
      <c r="A34" s="37"/>
      <c r="B34" s="85">
        <f>SUM(E34/F25)</f>
        <v>0.11021317638888889</v>
      </c>
      <c r="C34" s="88" t="s">
        <v>49</v>
      </c>
      <c r="D34" s="75"/>
      <c r="E34" s="82">
        <f>J13/12</f>
        <v>132.25581166666666</v>
      </c>
      <c r="F34" s="75"/>
      <c r="G34" s="60"/>
      <c r="H34" s="38"/>
      <c r="I34" s="14"/>
      <c r="J34" s="63"/>
      <c r="K34" s="52"/>
      <c r="L34" s="70"/>
      <c r="M34" s="70"/>
    </row>
    <row r="35" spans="1:13" x14ac:dyDescent="0.2">
      <c r="A35" s="37"/>
      <c r="B35" s="85">
        <f>SUM(E35/F25)</f>
        <v>3.4722222222222217E-2</v>
      </c>
      <c r="C35" s="88" t="s">
        <v>27</v>
      </c>
      <c r="D35" s="75"/>
      <c r="E35" s="82">
        <f>J16/12</f>
        <v>41.666666666666664</v>
      </c>
      <c r="F35" s="75"/>
      <c r="G35" s="60"/>
      <c r="H35" s="38"/>
      <c r="I35" s="14"/>
      <c r="J35" s="63"/>
      <c r="K35" s="52"/>
      <c r="L35" s="70"/>
      <c r="M35" s="70"/>
    </row>
    <row r="36" spans="1:13" x14ac:dyDescent="0.2">
      <c r="A36" s="37"/>
      <c r="B36" s="91">
        <f>SUM(E36/F25)</f>
        <v>0</v>
      </c>
      <c r="C36" s="88" t="s">
        <v>37</v>
      </c>
      <c r="D36" s="75"/>
      <c r="E36" s="83">
        <f>IF(J26="No",0,100)</f>
        <v>0</v>
      </c>
      <c r="F36" s="75"/>
      <c r="G36" s="60"/>
      <c r="H36" s="38"/>
      <c r="I36" s="37"/>
      <c r="J36" s="52"/>
      <c r="K36" s="52"/>
      <c r="L36" s="70"/>
      <c r="M36" s="70"/>
    </row>
    <row r="37" spans="1:13" x14ac:dyDescent="0.2">
      <c r="A37" s="37"/>
      <c r="B37" s="85">
        <f>SUM(B27:B36)</f>
        <v>0.39603867168474122</v>
      </c>
      <c r="C37" s="80"/>
      <c r="D37" s="75"/>
      <c r="E37" s="82">
        <f>SUM(E27:E36)</f>
        <v>475.24640602168949</v>
      </c>
      <c r="F37" s="33">
        <f>-E37</f>
        <v>-475.24640602168949</v>
      </c>
      <c r="G37" s="60"/>
      <c r="H37" s="38"/>
      <c r="I37" s="37"/>
      <c r="J37" s="23"/>
      <c r="K37" s="52"/>
      <c r="L37" s="70"/>
      <c r="M37" s="70"/>
    </row>
    <row r="38" spans="1:13" x14ac:dyDescent="0.2">
      <c r="A38" s="37"/>
      <c r="B38" s="92"/>
      <c r="C38" s="80" t="s">
        <v>38</v>
      </c>
      <c r="D38" s="80"/>
      <c r="E38" s="80"/>
      <c r="F38" s="84">
        <f>SUM(F25:F37)</f>
        <v>724.75359397831051</v>
      </c>
      <c r="G38" s="60"/>
      <c r="H38" s="52"/>
      <c r="I38" s="52" t="str">
        <f>IF(F40&lt;I40,"Cap Rate Too Low!","")</f>
        <v/>
      </c>
      <c r="J38" s="64"/>
      <c r="K38" s="52"/>
      <c r="L38" s="70"/>
      <c r="M38" s="70"/>
    </row>
    <row r="39" spans="1:13" x14ac:dyDescent="0.2">
      <c r="A39" s="97"/>
      <c r="B39" s="97"/>
      <c r="C39" s="97"/>
      <c r="D39" s="10"/>
      <c r="E39" s="24"/>
      <c r="F39" s="25"/>
      <c r="G39" s="60"/>
      <c r="H39" s="52"/>
      <c r="I39" s="113" t="s">
        <v>78</v>
      </c>
      <c r="J39" s="64"/>
      <c r="K39" s="52"/>
      <c r="L39" s="70"/>
      <c r="M39" s="70"/>
    </row>
    <row r="40" spans="1:13" x14ac:dyDescent="0.2">
      <c r="A40" s="37"/>
      <c r="B40" s="98" t="s">
        <v>39</v>
      </c>
      <c r="C40" s="98"/>
      <c r="D40" s="46"/>
      <c r="E40" s="38"/>
      <c r="F40" s="26">
        <f>+(F38*12)/F22</f>
        <v>9.6408858527211233E-2</v>
      </c>
      <c r="G40" s="27"/>
      <c r="H40" s="38"/>
      <c r="I40" s="114">
        <f>VLOOKUP(C7&amp;"- "&amp;C5,Sheet2!A:B,2,FALSE)</f>
        <v>7.0000000000000007E-2</v>
      </c>
      <c r="J40" s="52"/>
      <c r="K40" s="52"/>
      <c r="L40" s="70"/>
      <c r="M40" s="70"/>
    </row>
    <row r="41" spans="1:13" x14ac:dyDescent="0.2">
      <c r="A41" s="68"/>
      <c r="B41" s="68"/>
      <c r="C41" s="68"/>
      <c r="D41" s="66"/>
      <c r="E41" s="68"/>
      <c r="F41" s="68"/>
      <c r="G41" s="68"/>
      <c r="H41" s="68"/>
      <c r="I41" s="65"/>
      <c r="J41" s="38"/>
      <c r="K41" s="52"/>
      <c r="L41" s="70"/>
      <c r="M41" s="70"/>
    </row>
    <row r="42" spans="1:13" x14ac:dyDescent="0.2">
      <c r="A42" s="68"/>
      <c r="B42" s="68"/>
      <c r="C42" s="68"/>
      <c r="D42" s="66"/>
      <c r="E42" s="68"/>
      <c r="F42" s="68"/>
      <c r="G42" s="68"/>
      <c r="H42" s="68"/>
      <c r="I42" s="65"/>
      <c r="J42" s="38"/>
      <c r="K42" s="52"/>
      <c r="L42" s="70"/>
      <c r="M42" s="70"/>
    </row>
    <row r="43" spans="1:13" x14ac:dyDescent="0.2">
      <c r="A43" s="68"/>
      <c r="B43" s="68"/>
      <c r="C43" s="68"/>
      <c r="D43" s="66"/>
      <c r="E43" s="68"/>
      <c r="F43" s="68"/>
      <c r="G43" s="68"/>
      <c r="H43" s="68"/>
      <c r="I43" s="77"/>
      <c r="J43" s="68"/>
      <c r="K43" s="52"/>
      <c r="L43" s="70"/>
      <c r="M43" s="70"/>
    </row>
    <row r="44" spans="1:13" x14ac:dyDescent="0.2">
      <c r="A44" s="68"/>
      <c r="B44" s="68"/>
      <c r="C44" s="68"/>
      <c r="D44" s="66"/>
    </row>
  </sheetData>
  <sheetProtection password="E43F" sheet="1" objects="1" scenarios="1"/>
  <protectedRanges>
    <protectedRange password="DAA9" sqref="C1:C3 C5:C8 C12 E1:E6 H2:H3 I1:I7 J9:J11 H10 F10 F12:F14 D16 J16 F25 J26:J28" name="Broker"/>
  </protectedRanges>
  <mergeCells count="7">
    <mergeCell ref="B32:C32"/>
    <mergeCell ref="A9:C9"/>
    <mergeCell ref="B10:C10"/>
    <mergeCell ref="B11:C11"/>
    <mergeCell ref="B16:C16"/>
    <mergeCell ref="A24:C24"/>
    <mergeCell ref="B26:C26"/>
  </mergeCells>
  <phoneticPr fontId="15" type="noConversion"/>
  <conditionalFormatting sqref="I38">
    <cfRule type="containsText" dxfId="0" priority="1" operator="containsText" text="Cap Rate">
      <formula>NOT(ISERROR(SEARCH("Cap Rate",I38)))</formula>
    </cfRule>
  </conditionalFormatting>
  <pageMargins left="0.7" right="0.7" top="0.75" bottom="0.75" header="0.3" footer="0.3"/>
  <pageSetup scale="67" orientation="landscape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Sheet1!$C$1:$C$12</xm:f>
          </x14:formula1>
          <xm:sqref>I1</xm:sqref>
        </x14:dataValidation>
        <x14:dataValidation type="list" allowBlank="1" showInputMessage="1" showErrorMessage="1">
          <x14:formula1>
            <xm:f>Sheet1!$B$1:$B$5</xm:f>
          </x14:formula1>
          <xm:sqref>D16</xm:sqref>
        </x14:dataValidation>
        <x14:dataValidation type="list" allowBlank="1" showInputMessage="1" showErrorMessage="1">
          <x14:formula1>
            <xm:f>Sheet1!$A$1:$A$2</xm:f>
          </x14:formula1>
          <xm:sqref>I5 J26:J28</xm:sqref>
        </x14:dataValidation>
        <x14:dataValidation type="list" allowBlank="1" showInputMessage="1" showErrorMessage="1">
          <x14:formula1>
            <xm:f>Sheet1!$F$1:$F$5</xm:f>
          </x14:formula1>
          <xm:sqref>C7</xm:sqref>
        </x14:dataValidation>
      </x14:dataValidations>
    </ex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/>
  </sheetViews>
  <sheetFormatPr defaultRowHeight="15" x14ac:dyDescent="0.25"/>
  <cols>
    <col min="6" max="6" width="16.28515625" bestFit="1" customWidth="1"/>
  </cols>
  <sheetData>
    <row r="1" spans="1:6" x14ac:dyDescent="0.25">
      <c r="A1" t="s">
        <v>51</v>
      </c>
      <c r="B1">
        <v>0</v>
      </c>
      <c r="C1" t="s">
        <v>54</v>
      </c>
      <c r="E1" t="s">
        <v>55</v>
      </c>
      <c r="F1" t="s">
        <v>77</v>
      </c>
    </row>
    <row r="2" spans="1:6" x14ac:dyDescent="0.25">
      <c r="A2" t="s">
        <v>52</v>
      </c>
      <c r="B2">
        <v>1</v>
      </c>
      <c r="C2" t="s">
        <v>56</v>
      </c>
      <c r="E2">
        <v>0</v>
      </c>
      <c r="F2" t="s">
        <v>180</v>
      </c>
    </row>
    <row r="3" spans="1:6" x14ac:dyDescent="0.25">
      <c r="B3">
        <v>2</v>
      </c>
      <c r="C3" t="s">
        <v>57</v>
      </c>
      <c r="E3">
        <v>1</v>
      </c>
      <c r="F3" t="s">
        <v>181</v>
      </c>
    </row>
    <row r="4" spans="1:6" x14ac:dyDescent="0.25">
      <c r="B4">
        <v>3</v>
      </c>
      <c r="C4" t="s">
        <v>58</v>
      </c>
      <c r="E4">
        <v>2</v>
      </c>
      <c r="F4" t="s">
        <v>182</v>
      </c>
    </row>
    <row r="5" spans="1:6" x14ac:dyDescent="0.25">
      <c r="B5">
        <v>4</v>
      </c>
      <c r="C5" t="s">
        <v>59</v>
      </c>
      <c r="E5">
        <v>3</v>
      </c>
      <c r="F5" t="s">
        <v>183</v>
      </c>
    </row>
    <row r="6" spans="1:6" x14ac:dyDescent="0.25">
      <c r="C6" t="s">
        <v>60</v>
      </c>
      <c r="E6">
        <v>4</v>
      </c>
    </row>
    <row r="7" spans="1:6" x14ac:dyDescent="0.25">
      <c r="C7" t="s">
        <v>61</v>
      </c>
      <c r="E7">
        <v>5</v>
      </c>
    </row>
    <row r="8" spans="1:6" x14ac:dyDescent="0.25">
      <c r="C8" t="s">
        <v>62</v>
      </c>
      <c r="E8">
        <v>6</v>
      </c>
    </row>
    <row r="9" spans="1:6" x14ac:dyDescent="0.25">
      <c r="C9" t="s">
        <v>63</v>
      </c>
      <c r="E9">
        <v>7</v>
      </c>
    </row>
    <row r="10" spans="1:6" x14ac:dyDescent="0.25">
      <c r="C10" t="s">
        <v>64</v>
      </c>
      <c r="E10">
        <v>8</v>
      </c>
    </row>
    <row r="11" spans="1:6" x14ac:dyDescent="0.25">
      <c r="C11" t="s">
        <v>65</v>
      </c>
      <c r="E11">
        <v>9</v>
      </c>
    </row>
    <row r="12" spans="1:6" x14ac:dyDescent="0.25">
      <c r="C12" t="s">
        <v>66</v>
      </c>
      <c r="E12">
        <v>10</v>
      </c>
    </row>
    <row r="13" spans="1:6" x14ac:dyDescent="0.25">
      <c r="E13">
        <v>11</v>
      </c>
    </row>
    <row r="14" spans="1:6" x14ac:dyDescent="0.25">
      <c r="E14">
        <v>12</v>
      </c>
    </row>
    <row r="15" spans="1:6" x14ac:dyDescent="0.25">
      <c r="E15">
        <v>13</v>
      </c>
    </row>
    <row r="16" spans="1:6" x14ac:dyDescent="0.25">
      <c r="E16">
        <v>14</v>
      </c>
    </row>
    <row r="17" spans="5:5" x14ac:dyDescent="0.25">
      <c r="E17">
        <v>15</v>
      </c>
    </row>
    <row r="18" spans="5:5" x14ac:dyDescent="0.25">
      <c r="E18">
        <v>16</v>
      </c>
    </row>
    <row r="19" spans="5:5" x14ac:dyDescent="0.25">
      <c r="E19">
        <v>17</v>
      </c>
    </row>
    <row r="20" spans="5:5" x14ac:dyDescent="0.25">
      <c r="E20">
        <v>18</v>
      </c>
    </row>
    <row r="21" spans="5:5" x14ac:dyDescent="0.25">
      <c r="E21">
        <v>19</v>
      </c>
    </row>
    <row r="22" spans="5:5" x14ac:dyDescent="0.25">
      <c r="E22">
        <v>20</v>
      </c>
    </row>
    <row r="23" spans="5:5" x14ac:dyDescent="0.25">
      <c r="E23">
        <v>21</v>
      </c>
    </row>
    <row r="24" spans="5:5" x14ac:dyDescent="0.25">
      <c r="E24">
        <v>22</v>
      </c>
    </row>
    <row r="25" spans="5:5" x14ac:dyDescent="0.25">
      <c r="E25">
        <v>23</v>
      </c>
    </row>
    <row r="26" spans="5:5" x14ac:dyDescent="0.25">
      <c r="E26">
        <v>24</v>
      </c>
    </row>
    <row r="27" spans="5:5" x14ac:dyDescent="0.25">
      <c r="E27">
        <v>25</v>
      </c>
    </row>
    <row r="28" spans="5:5" x14ac:dyDescent="0.25">
      <c r="E28">
        <v>26</v>
      </c>
    </row>
    <row r="29" spans="5:5" x14ac:dyDescent="0.25">
      <c r="E29">
        <v>27</v>
      </c>
    </row>
    <row r="30" spans="5:5" x14ac:dyDescent="0.25">
      <c r="E30">
        <v>28</v>
      </c>
    </row>
    <row r="31" spans="5:5" x14ac:dyDescent="0.25">
      <c r="E31">
        <v>29</v>
      </c>
    </row>
    <row r="32" spans="5:5" x14ac:dyDescent="0.25">
      <c r="E32">
        <v>30</v>
      </c>
    </row>
    <row r="33" spans="5:5" x14ac:dyDescent="0.25">
      <c r="E33">
        <v>31</v>
      </c>
    </row>
    <row r="34" spans="5:5" x14ac:dyDescent="0.25">
      <c r="E34">
        <v>32</v>
      </c>
    </row>
    <row r="35" spans="5:5" x14ac:dyDescent="0.25">
      <c r="E35">
        <v>33</v>
      </c>
    </row>
    <row r="36" spans="5:5" x14ac:dyDescent="0.25">
      <c r="E36">
        <v>34</v>
      </c>
    </row>
    <row r="37" spans="5:5" x14ac:dyDescent="0.25">
      <c r="E37">
        <v>35</v>
      </c>
    </row>
    <row r="38" spans="5:5" x14ac:dyDescent="0.25">
      <c r="E38">
        <v>36</v>
      </c>
    </row>
  </sheetData>
  <sheetProtection password="E43F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workbookViewId="0">
      <selection activeCell="A2" sqref="A2"/>
    </sheetView>
  </sheetViews>
  <sheetFormatPr defaultRowHeight="15" x14ac:dyDescent="0.25"/>
  <cols>
    <col min="1" max="1" width="16.28515625" style="115" bestFit="1" customWidth="1"/>
    <col min="2" max="2" width="6.140625" style="115" bestFit="1" customWidth="1"/>
  </cols>
  <sheetData>
    <row r="1" spans="1:2" x14ac:dyDescent="0.25">
      <c r="A1" s="115" t="s">
        <v>79</v>
      </c>
      <c r="B1" s="116">
        <v>7.4999999999999997E-2</v>
      </c>
    </row>
    <row r="2" spans="1:2" x14ac:dyDescent="0.25">
      <c r="A2" s="115" t="s">
        <v>80</v>
      </c>
      <c r="B2" s="116">
        <v>7.0000000000000007E-2</v>
      </c>
    </row>
    <row r="3" spans="1:2" x14ac:dyDescent="0.25">
      <c r="A3" s="115" t="s">
        <v>81</v>
      </c>
      <c r="B3" s="116">
        <v>7.4999999999999997E-2</v>
      </c>
    </row>
    <row r="4" spans="1:2" x14ac:dyDescent="0.25">
      <c r="A4" s="115" t="s">
        <v>82</v>
      </c>
      <c r="B4" s="116">
        <v>7.0000000000000007E-2</v>
      </c>
    </row>
    <row r="5" spans="1:2" x14ac:dyDescent="0.25">
      <c r="A5" s="115" t="s">
        <v>83</v>
      </c>
      <c r="B5" s="116">
        <v>7.0000000000000007E-2</v>
      </c>
    </row>
    <row r="6" spans="1:2" x14ac:dyDescent="0.25">
      <c r="A6" s="115" t="s">
        <v>84</v>
      </c>
      <c r="B6" s="116">
        <v>7.0000000000000007E-2</v>
      </c>
    </row>
    <row r="7" spans="1:2" x14ac:dyDescent="0.25">
      <c r="A7" s="115" t="s">
        <v>85</v>
      </c>
      <c r="B7" s="116">
        <v>7.4999999999999997E-2</v>
      </c>
    </row>
    <row r="8" spans="1:2" x14ac:dyDescent="0.25">
      <c r="A8" s="115" t="s">
        <v>86</v>
      </c>
      <c r="B8" s="116">
        <v>7.0000000000000007E-2</v>
      </c>
    </row>
    <row r="9" spans="1:2" x14ac:dyDescent="0.25">
      <c r="A9" s="115" t="s">
        <v>87</v>
      </c>
      <c r="B9" s="116">
        <v>6.5000000000000002E-2</v>
      </c>
    </row>
    <row r="10" spans="1:2" x14ac:dyDescent="0.25">
      <c r="A10" s="115" t="s">
        <v>88</v>
      </c>
      <c r="B10" s="116">
        <v>6.5000000000000002E-2</v>
      </c>
    </row>
    <row r="11" spans="1:2" x14ac:dyDescent="0.25">
      <c r="A11" s="115" t="s">
        <v>89</v>
      </c>
      <c r="B11" s="116">
        <v>0.06</v>
      </c>
    </row>
    <row r="12" spans="1:2" x14ac:dyDescent="0.25">
      <c r="A12" s="115" t="s">
        <v>90</v>
      </c>
      <c r="B12" s="116">
        <v>6.5000000000000002E-2</v>
      </c>
    </row>
    <row r="13" spans="1:2" x14ac:dyDescent="0.25">
      <c r="A13" s="115" t="s">
        <v>91</v>
      </c>
      <c r="B13" s="116">
        <v>7.0000000000000007E-2</v>
      </c>
    </row>
    <row r="14" spans="1:2" x14ac:dyDescent="0.25">
      <c r="A14" s="115" t="s">
        <v>92</v>
      </c>
      <c r="B14" s="116">
        <v>6.5000000000000002E-2</v>
      </c>
    </row>
    <row r="15" spans="1:2" x14ac:dyDescent="0.25">
      <c r="A15" s="115" t="s">
        <v>93</v>
      </c>
      <c r="B15" s="116">
        <v>6.5000000000000002E-2</v>
      </c>
    </row>
    <row r="16" spans="1:2" x14ac:dyDescent="0.25">
      <c r="A16" s="115" t="s">
        <v>94</v>
      </c>
      <c r="B16" s="116">
        <v>6.5000000000000002E-2</v>
      </c>
    </row>
    <row r="17" spans="1:2" x14ac:dyDescent="0.25">
      <c r="A17" s="115" t="s">
        <v>95</v>
      </c>
      <c r="B17" s="116">
        <v>6.5000000000000002E-2</v>
      </c>
    </row>
    <row r="18" spans="1:2" x14ac:dyDescent="0.25">
      <c r="A18" s="115" t="s">
        <v>96</v>
      </c>
      <c r="B18" s="116">
        <v>0.08</v>
      </c>
    </row>
    <row r="19" spans="1:2" x14ac:dyDescent="0.25">
      <c r="A19" s="115" t="s">
        <v>97</v>
      </c>
      <c r="B19" s="116">
        <v>7.0000000000000007E-2</v>
      </c>
    </row>
    <row r="20" spans="1:2" x14ac:dyDescent="0.25">
      <c r="A20" s="115" t="s">
        <v>98</v>
      </c>
      <c r="B20" s="116">
        <v>7.4999999999999997E-2</v>
      </c>
    </row>
    <row r="21" spans="1:2" x14ac:dyDescent="0.25">
      <c r="A21" s="115" t="s">
        <v>99</v>
      </c>
      <c r="B21" s="116">
        <v>7.4999999999999997E-2</v>
      </c>
    </row>
    <row r="22" spans="1:2" x14ac:dyDescent="0.25">
      <c r="A22" s="115" t="s">
        <v>100</v>
      </c>
      <c r="B22" s="116">
        <v>7.4999999999999997E-2</v>
      </c>
    </row>
    <row r="23" spans="1:2" x14ac:dyDescent="0.25">
      <c r="A23" s="115" t="s">
        <v>101</v>
      </c>
      <c r="B23" s="116">
        <v>7.0000000000000007E-2</v>
      </c>
    </row>
    <row r="24" spans="1:2" x14ac:dyDescent="0.25">
      <c r="A24" s="115" t="s">
        <v>102</v>
      </c>
      <c r="B24" s="116">
        <v>7.0000000000000007E-2</v>
      </c>
    </row>
    <row r="25" spans="1:2" x14ac:dyDescent="0.25">
      <c r="A25" s="115" t="s">
        <v>103</v>
      </c>
      <c r="B25" s="116">
        <v>7.4999999999999997E-2</v>
      </c>
    </row>
    <row r="26" spans="1:2" x14ac:dyDescent="0.25">
      <c r="A26" s="115" t="s">
        <v>104</v>
      </c>
      <c r="B26" s="116">
        <v>7.0000000000000007E-2</v>
      </c>
    </row>
    <row r="27" spans="1:2" x14ac:dyDescent="0.25">
      <c r="A27" s="115" t="s">
        <v>105</v>
      </c>
      <c r="B27" s="116">
        <v>0.08</v>
      </c>
    </row>
    <row r="28" spans="1:2" x14ac:dyDescent="0.25">
      <c r="A28" s="115" t="s">
        <v>106</v>
      </c>
      <c r="B28" s="116">
        <v>7.0000000000000007E-2</v>
      </c>
    </row>
    <row r="29" spans="1:2" x14ac:dyDescent="0.25">
      <c r="A29" s="115" t="s">
        <v>107</v>
      </c>
      <c r="B29" s="116">
        <v>7.4999999999999997E-2</v>
      </c>
    </row>
    <row r="30" spans="1:2" x14ac:dyDescent="0.25">
      <c r="A30" s="115" t="s">
        <v>108</v>
      </c>
      <c r="B30" s="116">
        <v>7.4999999999999997E-2</v>
      </c>
    </row>
    <row r="31" spans="1:2" x14ac:dyDescent="0.25">
      <c r="A31" s="115" t="s">
        <v>109</v>
      </c>
      <c r="B31" s="116">
        <v>7.4999999999999997E-2</v>
      </c>
    </row>
    <row r="32" spans="1:2" x14ac:dyDescent="0.25">
      <c r="A32" s="115" t="s">
        <v>110</v>
      </c>
      <c r="B32" s="116">
        <v>7.4999999999999997E-2</v>
      </c>
    </row>
    <row r="33" spans="1:2" x14ac:dyDescent="0.25">
      <c r="A33" s="115" t="s">
        <v>111</v>
      </c>
      <c r="B33" s="116">
        <v>7.0000000000000007E-2</v>
      </c>
    </row>
    <row r="34" spans="1:2" x14ac:dyDescent="0.25">
      <c r="A34" s="115" t="s">
        <v>112</v>
      </c>
      <c r="B34" s="116">
        <v>7.4999999999999997E-2</v>
      </c>
    </row>
    <row r="35" spans="1:2" x14ac:dyDescent="0.25">
      <c r="A35" s="115" t="s">
        <v>113</v>
      </c>
      <c r="B35" s="116">
        <v>7.0000000000000007E-2</v>
      </c>
    </row>
    <row r="36" spans="1:2" x14ac:dyDescent="0.25">
      <c r="A36" s="115" t="s">
        <v>114</v>
      </c>
      <c r="B36" s="116">
        <v>7.0000000000000007E-2</v>
      </c>
    </row>
    <row r="37" spans="1:2" x14ac:dyDescent="0.25">
      <c r="A37" s="115" t="s">
        <v>115</v>
      </c>
      <c r="B37" s="116">
        <v>7.0000000000000007E-2</v>
      </c>
    </row>
    <row r="38" spans="1:2" x14ac:dyDescent="0.25">
      <c r="A38" s="115" t="s">
        <v>116</v>
      </c>
      <c r="B38" s="116">
        <v>7.0000000000000007E-2</v>
      </c>
    </row>
    <row r="39" spans="1:2" x14ac:dyDescent="0.25">
      <c r="A39" s="115" t="s">
        <v>117</v>
      </c>
      <c r="B39" s="116">
        <v>0.08</v>
      </c>
    </row>
    <row r="40" spans="1:2" x14ac:dyDescent="0.25">
      <c r="A40" s="115" t="s">
        <v>118</v>
      </c>
      <c r="B40" s="116">
        <v>7.4999999999999997E-2</v>
      </c>
    </row>
    <row r="41" spans="1:2" x14ac:dyDescent="0.25">
      <c r="A41" s="115" t="s">
        <v>119</v>
      </c>
      <c r="B41" s="116">
        <v>7.4999999999999997E-2</v>
      </c>
    </row>
    <row r="42" spans="1:2" x14ac:dyDescent="0.25">
      <c r="A42" s="115" t="s">
        <v>120</v>
      </c>
      <c r="B42" s="116">
        <v>7.4999999999999997E-2</v>
      </c>
    </row>
    <row r="43" spans="1:2" x14ac:dyDescent="0.25">
      <c r="A43" s="115" t="s">
        <v>121</v>
      </c>
      <c r="B43" s="116">
        <v>7.0000000000000007E-2</v>
      </c>
    </row>
    <row r="44" spans="1:2" x14ac:dyDescent="0.25">
      <c r="A44" s="115" t="s">
        <v>122</v>
      </c>
      <c r="B44" s="116">
        <v>7.0000000000000007E-2</v>
      </c>
    </row>
    <row r="45" spans="1:2" x14ac:dyDescent="0.25">
      <c r="A45" s="115" t="s">
        <v>123</v>
      </c>
      <c r="B45" s="116">
        <v>7.4999999999999997E-2</v>
      </c>
    </row>
    <row r="46" spans="1:2" x14ac:dyDescent="0.25">
      <c r="A46" s="115" t="s">
        <v>124</v>
      </c>
      <c r="B46" s="116">
        <v>0.08</v>
      </c>
    </row>
    <row r="47" spans="1:2" x14ac:dyDescent="0.25">
      <c r="A47" s="115" t="s">
        <v>125</v>
      </c>
      <c r="B47" s="116">
        <v>7.0000000000000007E-2</v>
      </c>
    </row>
    <row r="48" spans="1:2" x14ac:dyDescent="0.25">
      <c r="A48" s="115" t="s">
        <v>126</v>
      </c>
      <c r="B48" s="116">
        <v>0.08</v>
      </c>
    </row>
    <row r="49" spans="1:2" x14ac:dyDescent="0.25">
      <c r="A49" s="115" t="s">
        <v>127</v>
      </c>
      <c r="B49" s="116">
        <v>0.08</v>
      </c>
    </row>
    <row r="50" spans="1:2" x14ac:dyDescent="0.25">
      <c r="A50" s="115" t="s">
        <v>128</v>
      </c>
      <c r="B50" s="116">
        <v>0.08</v>
      </c>
    </row>
    <row r="51" spans="1:2" x14ac:dyDescent="0.25">
      <c r="A51" s="115" t="s">
        <v>129</v>
      </c>
      <c r="B51" s="116">
        <v>0.08</v>
      </c>
    </row>
    <row r="52" spans="1:2" x14ac:dyDescent="0.25">
      <c r="A52" s="115" t="s">
        <v>130</v>
      </c>
      <c r="B52" s="116">
        <v>0.08</v>
      </c>
    </row>
    <row r="53" spans="1:2" x14ac:dyDescent="0.25">
      <c r="A53" s="115" t="s">
        <v>131</v>
      </c>
      <c r="B53" s="116">
        <v>7.4999999999999997E-2</v>
      </c>
    </row>
    <row r="54" spans="1:2" x14ac:dyDescent="0.25">
      <c r="A54" s="115" t="s">
        <v>132</v>
      </c>
      <c r="B54" s="116">
        <v>0.09</v>
      </c>
    </row>
    <row r="55" spans="1:2" x14ac:dyDescent="0.25">
      <c r="A55" s="115" t="s">
        <v>133</v>
      </c>
      <c r="B55" s="116">
        <v>0.08</v>
      </c>
    </row>
    <row r="56" spans="1:2" x14ac:dyDescent="0.25">
      <c r="A56" s="115" t="s">
        <v>134</v>
      </c>
      <c r="B56" s="116">
        <v>7.4999999999999997E-2</v>
      </c>
    </row>
    <row r="57" spans="1:2" x14ac:dyDescent="0.25">
      <c r="A57" s="115" t="s">
        <v>135</v>
      </c>
      <c r="B57" s="116">
        <v>7.4999999999999997E-2</v>
      </c>
    </row>
    <row r="58" spans="1:2" x14ac:dyDescent="0.25">
      <c r="A58" s="115" t="s">
        <v>136</v>
      </c>
      <c r="B58" s="116">
        <v>7.4999999999999997E-2</v>
      </c>
    </row>
    <row r="59" spans="1:2" x14ac:dyDescent="0.25">
      <c r="A59" s="115" t="s">
        <v>137</v>
      </c>
      <c r="B59" s="116">
        <v>7.4999999999999997E-2</v>
      </c>
    </row>
    <row r="60" spans="1:2" x14ac:dyDescent="0.25">
      <c r="A60" s="115" t="s">
        <v>138</v>
      </c>
      <c r="B60" s="116">
        <v>7.4999999999999997E-2</v>
      </c>
    </row>
    <row r="61" spans="1:2" x14ac:dyDescent="0.25">
      <c r="A61" s="115" t="s">
        <v>139</v>
      </c>
      <c r="B61" s="116">
        <v>7.4999999999999997E-2</v>
      </c>
    </row>
    <row r="62" spans="1:2" x14ac:dyDescent="0.25">
      <c r="A62" s="115" t="s">
        <v>140</v>
      </c>
      <c r="B62" s="116">
        <v>7.4999999999999997E-2</v>
      </c>
    </row>
    <row r="63" spans="1:2" x14ac:dyDescent="0.25">
      <c r="A63" s="115" t="s">
        <v>141</v>
      </c>
      <c r="B63" s="116">
        <v>7.0000000000000007E-2</v>
      </c>
    </row>
    <row r="64" spans="1:2" x14ac:dyDescent="0.25">
      <c r="A64" s="115" t="s">
        <v>142</v>
      </c>
      <c r="B64" s="116">
        <v>0.08</v>
      </c>
    </row>
    <row r="65" spans="1:2" x14ac:dyDescent="0.25">
      <c r="A65" s="115" t="s">
        <v>143</v>
      </c>
      <c r="B65" s="116">
        <v>0.08</v>
      </c>
    </row>
    <row r="66" spans="1:2" x14ac:dyDescent="0.25">
      <c r="A66" s="115" t="s">
        <v>144</v>
      </c>
      <c r="B66" s="116">
        <v>0.08</v>
      </c>
    </row>
    <row r="67" spans="1:2" x14ac:dyDescent="0.25">
      <c r="A67" s="115" t="s">
        <v>145</v>
      </c>
      <c r="B67" s="116">
        <v>0.08</v>
      </c>
    </row>
    <row r="68" spans="1:2" x14ac:dyDescent="0.25">
      <c r="A68" s="115" t="s">
        <v>146</v>
      </c>
      <c r="B68" s="116">
        <v>0.08</v>
      </c>
    </row>
    <row r="69" spans="1:2" x14ac:dyDescent="0.25">
      <c r="A69" s="115" t="s">
        <v>147</v>
      </c>
      <c r="B69" s="116">
        <v>7.0000000000000007E-2</v>
      </c>
    </row>
    <row r="70" spans="1:2" x14ac:dyDescent="0.25">
      <c r="A70" s="115" t="s">
        <v>148</v>
      </c>
      <c r="B70" s="116">
        <v>7.4999999999999997E-2</v>
      </c>
    </row>
    <row r="71" spans="1:2" x14ac:dyDescent="0.25">
      <c r="A71" s="115" t="s">
        <v>149</v>
      </c>
      <c r="B71" s="116">
        <v>7.4999999999999997E-2</v>
      </c>
    </row>
    <row r="72" spans="1:2" x14ac:dyDescent="0.25">
      <c r="A72" s="115" t="s">
        <v>150</v>
      </c>
      <c r="B72" s="116">
        <v>7.4999999999999997E-2</v>
      </c>
    </row>
    <row r="73" spans="1:2" x14ac:dyDescent="0.25">
      <c r="A73" s="115" t="s">
        <v>151</v>
      </c>
      <c r="B73" s="116">
        <v>7.0000000000000007E-2</v>
      </c>
    </row>
    <row r="74" spans="1:2" x14ac:dyDescent="0.25">
      <c r="A74" s="115" t="s">
        <v>152</v>
      </c>
      <c r="B74" s="116">
        <v>7.4999999999999997E-2</v>
      </c>
    </row>
    <row r="75" spans="1:2" x14ac:dyDescent="0.25">
      <c r="A75" s="115" t="s">
        <v>153</v>
      </c>
      <c r="B75" s="116">
        <v>7.4999999999999997E-2</v>
      </c>
    </row>
    <row r="76" spans="1:2" x14ac:dyDescent="0.25">
      <c r="A76" s="115" t="s">
        <v>154</v>
      </c>
      <c r="B76" s="116">
        <v>0.09</v>
      </c>
    </row>
    <row r="77" spans="1:2" x14ac:dyDescent="0.25">
      <c r="A77" s="115" t="s">
        <v>155</v>
      </c>
      <c r="B77" s="116">
        <v>8.5000000000000006E-2</v>
      </c>
    </row>
    <row r="78" spans="1:2" x14ac:dyDescent="0.25">
      <c r="A78" s="115" t="s">
        <v>156</v>
      </c>
      <c r="B78" s="116">
        <v>0.09</v>
      </c>
    </row>
    <row r="79" spans="1:2" x14ac:dyDescent="0.25">
      <c r="A79" s="115" t="s">
        <v>157</v>
      </c>
      <c r="B79" s="116">
        <v>0.09</v>
      </c>
    </row>
    <row r="80" spans="1:2" x14ac:dyDescent="0.25">
      <c r="A80" s="115" t="s">
        <v>158</v>
      </c>
      <c r="B80" s="116">
        <v>8.5000000000000006E-2</v>
      </c>
    </row>
    <row r="81" spans="1:2" x14ac:dyDescent="0.25">
      <c r="A81" s="115" t="s">
        <v>159</v>
      </c>
      <c r="B81" s="116">
        <v>0.1</v>
      </c>
    </row>
    <row r="82" spans="1:2" x14ac:dyDescent="0.25">
      <c r="A82" s="115" t="s">
        <v>160</v>
      </c>
      <c r="B82" s="116">
        <v>0.09</v>
      </c>
    </row>
    <row r="83" spans="1:2" x14ac:dyDescent="0.25">
      <c r="A83" s="115" t="s">
        <v>161</v>
      </c>
      <c r="B83" s="116">
        <v>0.09</v>
      </c>
    </row>
    <row r="84" spans="1:2" x14ac:dyDescent="0.25">
      <c r="A84" s="115" t="s">
        <v>162</v>
      </c>
      <c r="B84" s="116">
        <v>8.5000000000000006E-2</v>
      </c>
    </row>
    <row r="85" spans="1:2" x14ac:dyDescent="0.25">
      <c r="A85" s="115" t="s">
        <v>163</v>
      </c>
      <c r="B85" s="116">
        <v>8.5000000000000006E-2</v>
      </c>
    </row>
    <row r="86" spans="1:2" x14ac:dyDescent="0.25">
      <c r="A86" s="115" t="s">
        <v>164</v>
      </c>
      <c r="B86" s="116">
        <v>8.5000000000000006E-2</v>
      </c>
    </row>
    <row r="87" spans="1:2" x14ac:dyDescent="0.25">
      <c r="A87" s="115" t="s">
        <v>165</v>
      </c>
      <c r="B87" s="116">
        <v>8.5000000000000006E-2</v>
      </c>
    </row>
    <row r="88" spans="1:2" x14ac:dyDescent="0.25">
      <c r="A88" s="115" t="s">
        <v>166</v>
      </c>
      <c r="B88" s="116">
        <v>0.08</v>
      </c>
    </row>
    <row r="89" spans="1:2" x14ac:dyDescent="0.25">
      <c r="A89" s="115" t="s">
        <v>167</v>
      </c>
      <c r="B89" s="116">
        <v>7.4999999999999997E-2</v>
      </c>
    </row>
    <row r="90" spans="1:2" x14ac:dyDescent="0.25">
      <c r="A90" s="115" t="s">
        <v>168</v>
      </c>
      <c r="B90" s="116">
        <v>7.4999999999999997E-2</v>
      </c>
    </row>
    <row r="91" spans="1:2" x14ac:dyDescent="0.25">
      <c r="A91" s="115" t="s">
        <v>169</v>
      </c>
      <c r="B91" s="116">
        <v>7.4999999999999997E-2</v>
      </c>
    </row>
    <row r="92" spans="1:2" x14ac:dyDescent="0.25">
      <c r="A92" s="115" t="s">
        <v>170</v>
      </c>
      <c r="B92" s="116">
        <v>7.4999999999999997E-2</v>
      </c>
    </row>
    <row r="93" spans="1:2" x14ac:dyDescent="0.25">
      <c r="A93" s="115" t="s">
        <v>171</v>
      </c>
      <c r="B93" s="116">
        <v>0.08</v>
      </c>
    </row>
    <row r="94" spans="1:2" x14ac:dyDescent="0.25">
      <c r="A94" s="115" t="s">
        <v>172</v>
      </c>
      <c r="B94" s="116">
        <v>7.4999999999999997E-2</v>
      </c>
    </row>
    <row r="95" spans="1:2" x14ac:dyDescent="0.25">
      <c r="A95" s="115" t="s">
        <v>173</v>
      </c>
      <c r="B95" s="116">
        <v>7.0000000000000007E-2</v>
      </c>
    </row>
    <row r="96" spans="1:2" x14ac:dyDescent="0.25">
      <c r="A96" s="115" t="s">
        <v>174</v>
      </c>
      <c r="B96" s="116">
        <v>7.4999999999999997E-2</v>
      </c>
    </row>
    <row r="97" spans="1:2" x14ac:dyDescent="0.25">
      <c r="A97" s="115" t="s">
        <v>175</v>
      </c>
      <c r="B97" s="116">
        <v>7.4999999999999997E-2</v>
      </c>
    </row>
    <row r="98" spans="1:2" x14ac:dyDescent="0.25">
      <c r="A98" s="115" t="s">
        <v>176</v>
      </c>
      <c r="B98" s="116">
        <v>0.08</v>
      </c>
    </row>
    <row r="99" spans="1:2" x14ac:dyDescent="0.25">
      <c r="A99" s="115" t="s">
        <v>177</v>
      </c>
      <c r="B99" s="116">
        <v>7.4999999999999997E-2</v>
      </c>
    </row>
    <row r="100" spans="1:2" x14ac:dyDescent="0.25">
      <c r="A100" s="115" t="s">
        <v>178</v>
      </c>
      <c r="B100" s="116">
        <v>7.4999999999999997E-2</v>
      </c>
    </row>
    <row r="101" spans="1:2" x14ac:dyDescent="0.25">
      <c r="A101" s="115" t="s">
        <v>179</v>
      </c>
      <c r="B101" s="116">
        <v>7.4999999999999997E-2</v>
      </c>
    </row>
  </sheetData>
  <sheetProtection password="E43F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Assumptions</vt:lpstr>
      <vt:lpstr>Sheet1</vt:lpstr>
      <vt:lpstr>Sheet2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Elyce</cp:lastModifiedBy>
  <cp:lastPrinted>2012-07-09T13:59:38Z</cp:lastPrinted>
  <dcterms:created xsi:type="dcterms:W3CDTF">2012-07-06T12:48:12Z</dcterms:created>
  <dcterms:modified xsi:type="dcterms:W3CDTF">2012-11-16T14:22:48Z</dcterms:modified>
</cp:coreProperties>
</file>