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40" yWindow="135" windowWidth="18855" windowHeight="11550"/>
  </bookViews>
  <sheets>
    <sheet name="Esmeralda" sheetId="1" r:id="rId1"/>
    <sheet name="Ruby" sheetId="2" r:id="rId2"/>
    <sheet name="Amatista" sheetId="3" r:id="rId3"/>
    <sheet name="Topaz" sheetId="4" r:id="rId4"/>
    <sheet name="Hoja1" sheetId="5" r:id="rId5"/>
  </sheets>
  <definedNames>
    <definedName name="lafoto" localSheetId="0">INDEX(Hoja1!$B$1:$B$4,MATCH(Hoja1!$E$6,Hoja1!$A$1:$A$4,0))</definedName>
    <definedName name="lafoto" localSheetId="4">INDEX(Hoja1!$B$1:$B$4,MATCH(Hoja1!$E$6,Hoja1!$A$1:$A$4,0))</definedName>
  </definedNames>
  <calcPr calcId="145621"/>
</workbook>
</file>

<file path=xl/calcChain.xml><?xml version="1.0" encoding="utf-8"?>
<calcChain xmlns="http://schemas.openxmlformats.org/spreadsheetml/2006/main">
  <c r="K5" i="1" l="1"/>
  <c r="M5" i="1" s="1"/>
  <c r="E4" i="1" l="1"/>
  <c r="E31" i="1"/>
  <c r="E22" i="1" l="1"/>
  <c r="E13" i="1" l="1"/>
  <c r="E14" i="1" l="1"/>
  <c r="E23" i="1" l="1"/>
  <c r="D39" i="4" l="1"/>
  <c r="C39" i="4"/>
  <c r="B39" i="4"/>
  <c r="J35" i="4"/>
  <c r="E35" i="4"/>
  <c r="F35" i="4" s="1"/>
  <c r="F39" i="4" s="1"/>
  <c r="B35" i="4"/>
  <c r="F34" i="4"/>
  <c r="B34" i="4"/>
  <c r="E39" i="4" s="1"/>
  <c r="D29" i="4"/>
  <c r="C29" i="4"/>
  <c r="B29" i="4"/>
  <c r="E29" i="4" s="1"/>
  <c r="L26" i="4"/>
  <c r="L25" i="4"/>
  <c r="E25" i="4"/>
  <c r="F25" i="4" s="1"/>
  <c r="B25" i="4"/>
  <c r="I35" i="4" s="1"/>
  <c r="F24" i="4"/>
  <c r="B24" i="4"/>
  <c r="K19" i="4"/>
  <c r="J19" i="4"/>
  <c r="I19" i="4"/>
  <c r="L19" i="4" s="1"/>
  <c r="M19" i="4" s="1"/>
  <c r="D19" i="4"/>
  <c r="C19" i="4"/>
  <c r="B19" i="4"/>
  <c r="M15" i="4"/>
  <c r="L15" i="4"/>
  <c r="I15" i="4"/>
  <c r="F15" i="4"/>
  <c r="F19" i="4" s="1"/>
  <c r="E15" i="4"/>
  <c r="B15" i="4"/>
  <c r="M14" i="4"/>
  <c r="K14" i="4"/>
  <c r="I14" i="4"/>
  <c r="F14" i="4"/>
  <c r="B14" i="4"/>
  <c r="E19" i="4" s="1"/>
  <c r="K9" i="4"/>
  <c r="J9" i="4"/>
  <c r="I9" i="4"/>
  <c r="D9" i="4"/>
  <c r="C9" i="4"/>
  <c r="B9" i="4"/>
  <c r="E9" i="4" s="1"/>
  <c r="L5" i="4"/>
  <c r="M5" i="4" s="1"/>
  <c r="I5" i="4"/>
  <c r="F5" i="4"/>
  <c r="F9" i="4" s="1"/>
  <c r="E5" i="4"/>
  <c r="M4" i="4"/>
  <c r="K4" i="4"/>
  <c r="I4" i="4"/>
  <c r="L9" i="4" s="1"/>
  <c r="F4" i="4"/>
  <c r="D4" i="4"/>
  <c r="D39" i="3"/>
  <c r="C39" i="3"/>
  <c r="B39" i="3"/>
  <c r="J35" i="3"/>
  <c r="F35" i="3"/>
  <c r="E35" i="3"/>
  <c r="B35" i="3"/>
  <c r="F34" i="3"/>
  <c r="B34" i="3"/>
  <c r="D29" i="3"/>
  <c r="C29" i="3"/>
  <c r="B29" i="3"/>
  <c r="L26" i="3"/>
  <c r="L25" i="3"/>
  <c r="F25" i="3"/>
  <c r="E25" i="3"/>
  <c r="B25" i="3"/>
  <c r="I35" i="3" s="1"/>
  <c r="F24" i="3"/>
  <c r="B24" i="3"/>
  <c r="E29" i="3" s="1"/>
  <c r="K19" i="3"/>
  <c r="J19" i="3"/>
  <c r="I19" i="3"/>
  <c r="D19" i="3"/>
  <c r="C19" i="3"/>
  <c r="B19" i="3"/>
  <c r="M15" i="3"/>
  <c r="L15" i="3"/>
  <c r="I15" i="3"/>
  <c r="E15" i="3"/>
  <c r="F15" i="3" s="1"/>
  <c r="B15" i="3"/>
  <c r="M14" i="3"/>
  <c r="I14" i="3"/>
  <c r="L19" i="3" s="1"/>
  <c r="F14" i="3"/>
  <c r="B14" i="3"/>
  <c r="E19" i="3" s="1"/>
  <c r="K9" i="3"/>
  <c r="J9" i="3"/>
  <c r="I9" i="3"/>
  <c r="D9" i="3"/>
  <c r="C9" i="3"/>
  <c r="B9" i="3"/>
  <c r="E9" i="3" s="1"/>
  <c r="M5" i="3"/>
  <c r="L5" i="3"/>
  <c r="I5" i="3"/>
  <c r="E5" i="3"/>
  <c r="F5" i="3" s="1"/>
  <c r="M4" i="3"/>
  <c r="I4" i="3"/>
  <c r="K4" i="3" s="1"/>
  <c r="F4" i="3"/>
  <c r="D4" i="3"/>
  <c r="D39" i="2"/>
  <c r="C39" i="2"/>
  <c r="B39" i="2"/>
  <c r="J35" i="2"/>
  <c r="F35" i="2"/>
  <c r="E35" i="2"/>
  <c r="B35" i="2"/>
  <c r="F34" i="2"/>
  <c r="B34" i="2"/>
  <c r="D29" i="2"/>
  <c r="C29" i="2"/>
  <c r="B29" i="2"/>
  <c r="L26" i="2"/>
  <c r="L25" i="2"/>
  <c r="F25" i="2"/>
  <c r="E25" i="2"/>
  <c r="B25" i="2"/>
  <c r="I35" i="2" s="1"/>
  <c r="F24" i="2"/>
  <c r="B24" i="2"/>
  <c r="K19" i="2"/>
  <c r="J19" i="2"/>
  <c r="I19" i="2"/>
  <c r="D19" i="2"/>
  <c r="C19" i="2"/>
  <c r="B19" i="2"/>
  <c r="M15" i="2"/>
  <c r="L15" i="2"/>
  <c r="I15" i="2"/>
  <c r="E15" i="2"/>
  <c r="F15" i="2" s="1"/>
  <c r="B15" i="2"/>
  <c r="M14" i="2"/>
  <c r="I14" i="2"/>
  <c r="K14" i="2" s="1"/>
  <c r="F14" i="2"/>
  <c r="B14" i="2"/>
  <c r="K9" i="2"/>
  <c r="J9" i="2"/>
  <c r="I9" i="2"/>
  <c r="D9" i="2"/>
  <c r="C9" i="2"/>
  <c r="B9" i="2"/>
  <c r="E9" i="2" s="1"/>
  <c r="M5" i="2"/>
  <c r="L5" i="2"/>
  <c r="I5" i="2"/>
  <c r="E5" i="2"/>
  <c r="F5" i="2" s="1"/>
  <c r="F9" i="2" s="1"/>
  <c r="M4" i="2"/>
  <c r="I4" i="2"/>
  <c r="K4" i="2" s="1"/>
  <c r="F4" i="2"/>
  <c r="D4" i="2"/>
  <c r="E39" i="2" l="1"/>
  <c r="E19" i="2"/>
  <c r="E29" i="2"/>
  <c r="F19" i="2"/>
  <c r="E39" i="3"/>
  <c r="F19" i="3"/>
  <c r="F29" i="4"/>
  <c r="M9" i="4"/>
  <c r="F39" i="3"/>
  <c r="F9" i="3"/>
  <c r="M19" i="3"/>
  <c r="F29" i="3"/>
  <c r="L9" i="3"/>
  <c r="M9" i="3" s="1"/>
  <c r="K14" i="3"/>
  <c r="F29" i="2"/>
  <c r="F39" i="2"/>
  <c r="L9" i="2"/>
  <c r="M9" i="2" s="1"/>
  <c r="L19" i="2"/>
  <c r="M19" i="2" s="1"/>
  <c r="B27" i="1" l="1"/>
  <c r="F23" i="1" l="1"/>
  <c r="D9" i="1"/>
  <c r="C9" i="1"/>
  <c r="B9" i="1"/>
  <c r="E5" i="1"/>
  <c r="F5" i="1" s="1"/>
  <c r="F4" i="1"/>
  <c r="M4" i="1" l="1"/>
  <c r="B14" i="1" s="1"/>
  <c r="E32" i="1"/>
  <c r="F32" i="1" s="1"/>
  <c r="F31" i="1"/>
  <c r="F22" i="1"/>
  <c r="F13" i="1"/>
  <c r="B13" i="1"/>
  <c r="D36" i="1"/>
  <c r="C36" i="1"/>
  <c r="B36" i="1"/>
  <c r="B5" i="1" l="1"/>
  <c r="B23" i="1"/>
  <c r="B32" i="1"/>
  <c r="B4" i="1"/>
  <c r="B22" i="1"/>
  <c r="B31" i="1"/>
  <c r="D13" i="1"/>
  <c r="D27" i="1"/>
  <c r="C27" i="1"/>
  <c r="E36" i="1" l="1"/>
  <c r="F36" i="1" s="1"/>
  <c r="M26" i="1" s="1"/>
  <c r="D4" i="1"/>
  <c r="E9" i="1"/>
  <c r="F9" i="1" s="1"/>
  <c r="E27" i="1"/>
  <c r="F27" i="1" s="1"/>
  <c r="L26" i="1" s="1"/>
  <c r="F14" i="1"/>
  <c r="D18" i="1"/>
  <c r="C18" i="1"/>
  <c r="B18" i="1"/>
  <c r="J26" i="1" l="1"/>
  <c r="E18" i="1"/>
  <c r="F18" i="1" l="1"/>
  <c r="K29" i="1" l="1"/>
  <c r="E6" i="5"/>
  <c r="F7" i="5"/>
  <c r="K26" i="1"/>
</calcChain>
</file>

<file path=xl/sharedStrings.xml><?xml version="1.0" encoding="utf-8"?>
<sst xmlns="http://schemas.openxmlformats.org/spreadsheetml/2006/main" count="353" uniqueCount="32">
  <si>
    <t>Numero de gemas</t>
  </si>
  <si>
    <t>Gemas</t>
  </si>
  <si>
    <t>Tomo Secreto</t>
  </si>
  <si>
    <t>Craft</t>
  </si>
  <si>
    <t>Materiales</t>
  </si>
  <si>
    <t>Precio Unit</t>
  </si>
  <si>
    <t>Cantidad</t>
  </si>
  <si>
    <t>Precio de Venta</t>
  </si>
  <si>
    <t>Ganancia</t>
  </si>
  <si>
    <t>Sale</t>
  </si>
  <si>
    <t>Flawless Star</t>
  </si>
  <si>
    <t>Star</t>
  </si>
  <si>
    <t>Gema</t>
  </si>
  <si>
    <t>Tomos</t>
  </si>
  <si>
    <t>Radiant Square</t>
  </si>
  <si>
    <t>Perfect Square</t>
  </si>
  <si>
    <t>Cant</t>
  </si>
  <si>
    <t>A cuando me salio?</t>
  </si>
  <si>
    <t>Precio Total</t>
  </si>
  <si>
    <t>Perfect Star</t>
  </si>
  <si>
    <t>Radiant Star</t>
  </si>
  <si>
    <t>Que HAGO?</t>
  </si>
  <si>
    <t>Precio</t>
  </si>
  <si>
    <t>Precios De Venta en K</t>
  </si>
  <si>
    <t>PERFECT STAR</t>
  </si>
  <si>
    <t>FLAWLESS STAR</t>
  </si>
  <si>
    <t>STAR</t>
  </si>
  <si>
    <t>RADIANT SQUARE</t>
  </si>
  <si>
    <t>d</t>
  </si>
  <si>
    <t>b</t>
  </si>
  <si>
    <t>c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</si>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</sst>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9" fontId="0" fillId="4" borderId="1" xfId="0" applyNumberFormat="1" applyFill="1" applyBorder="1"/>
    <xf numFmtId="3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2" borderId="1" xfId="0" applyNumberFormat="1" applyFill="1" applyBorder="1"/>
    <xf numFmtId="3" fontId="0" fillId="3" borderId="1" xfId="0" applyNumberFormat="1" applyFill="1" applyBorder="1"/>
    <xf numFmtId="3" fontId="0" fillId="5" borderId="1" xfId="0" applyNumberFormat="1" applyFill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0" fillId="0" borderId="1" xfId="0" applyNumberFormat="1" applyFill="1" applyBorder="1" applyAlignment="1">
      <alignment horizontal="center"/>
    </xf>
    <xf numFmtId="3" fontId="0" fillId="6" borderId="1" xfId="0" applyNumberFormat="1" applyFill="1" applyBorder="1" applyAlignment="1">
      <alignment horizontal="center"/>
    </xf>
    <xf numFmtId="3" fontId="0" fillId="0" borderId="0" xfId="0" applyNumberFormat="1"/>
    <xf numFmtId="0" fontId="1" fillId="0" borderId="0" xfId="0" applyFont="1"/>
    <xf numFmtId="3" fontId="0" fillId="2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0" fillId="10" borderId="1" xfId="0" applyNumberFormat="1" applyFill="1" applyBorder="1" applyAlignment="1">
      <alignment horizontal="center"/>
    </xf>
    <xf numFmtId="3" fontId="0" fillId="11" borderId="1" xfId="0" applyNumberFormat="1" applyFill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3" fontId="0" fillId="8" borderId="11" xfId="0" applyNumberFormat="1" applyFill="1" applyBorder="1" applyAlignment="1">
      <alignment horizontal="center" vertical="center"/>
    </xf>
    <xf numFmtId="3" fontId="0" fillId="8" borderId="12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3" fontId="0" fillId="8" borderId="13" xfId="0" applyNumberFormat="1" applyFill="1" applyBorder="1" applyAlignment="1">
      <alignment horizontal="center" vertical="center"/>
    </xf>
    <xf numFmtId="3" fontId="0" fillId="8" borderId="14" xfId="0" applyNumberFormat="1" applyFill="1" applyBorder="1" applyAlignment="1">
      <alignment horizontal="center" vertical="center"/>
    </xf>
    <xf numFmtId="3" fontId="0" fillId="8" borderId="3" xfId="0" applyNumberFormat="1" applyFill="1" applyBorder="1" applyAlignment="1">
      <alignment horizontal="center" vertical="center"/>
    </xf>
    <xf numFmtId="3" fontId="0" fillId="8" borderId="8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0" fillId="8" borderId="10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1" xfId="0" applyBorder="1" applyAlignment="1"/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</cellXfs>
  <cellStyles count="1">
    <cellStyle name="Normal" xfId="0" builtinId="0"/>
  </cellStyles>
  <dxfs count="4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Esmeralda!$I$26</c:f>
              <c:strCache>
                <c:ptCount val="1"/>
                <c:pt idx="0">
                  <c:v>Ganancia</c:v>
                </c:pt>
              </c:strCache>
            </c:strRef>
          </c:tx>
          <c:invertIfNegative val="0"/>
          <c:cat>
            <c:strRef>
              <c:f>Esmeralda!$J$25:$M$25</c:f>
              <c:strCache>
                <c:ptCount val="4"/>
                <c:pt idx="0">
                  <c:v>PERFECT STAR</c:v>
                </c:pt>
                <c:pt idx="1">
                  <c:v>FLAWLESS STAR</c:v>
                </c:pt>
                <c:pt idx="2">
                  <c:v>STAR</c:v>
                </c:pt>
                <c:pt idx="3">
                  <c:v>RADIANT SQUARE</c:v>
                </c:pt>
              </c:strCache>
            </c:strRef>
          </c:cat>
          <c:val>
            <c:numRef>
              <c:f>Esmeralda!$J$26:$M$26</c:f>
              <c:numCache>
                <c:formatCode>#,##0</c:formatCode>
                <c:ptCount val="4"/>
                <c:pt idx="0">
                  <c:v>2934504</c:v>
                </c:pt>
                <c:pt idx="1">
                  <c:v>3685689</c:v>
                </c:pt>
                <c:pt idx="2">
                  <c:v>4538673</c:v>
                </c:pt>
                <c:pt idx="3">
                  <c:v>4005612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684416"/>
        <c:axId val="90743552"/>
      </c:barChart>
      <c:catAx>
        <c:axId val="90684416"/>
        <c:scaling>
          <c:orientation val="minMax"/>
        </c:scaling>
        <c:delete val="1"/>
        <c:axPos val="b"/>
        <c:majorTickMark val="out"/>
        <c:minorTickMark val="none"/>
        <c:tickLblPos val="nextTo"/>
        <c:crossAx val="90743552"/>
        <c:crosses val="autoZero"/>
        <c:auto val="1"/>
        <c:lblAlgn val="ctr"/>
        <c:lblOffset val="100"/>
        <c:noMultiLvlLbl val="0"/>
      </c:catAx>
      <c:valAx>
        <c:axId val="907435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0684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657225</xdr:colOff>
      <xdr:row>10</xdr:row>
      <xdr:rowOff>185737</xdr:rowOff>
    </xdr:from>
    <xdr:to>
      <xdr:col>13</xdr:col>
      <xdr:colOff>790575</xdr:colOff>
      <xdr:row>23</xdr:row>
      <xdr:rowOff>38100</xdr:rowOff>
    </xdr:to>
    <xdr:graphicFrame macro="">
      <xdr:nvGraphicFramePr>
        <xdr:cNvPr id="72" name="7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190500</xdr:colOff>
      <xdr:row>3</xdr:row>
      <xdr:rowOff>95250</xdr:rowOff>
    </xdr:from>
    <xdr:to>
      <xdr:col>6</xdr:col>
      <xdr:colOff>971550</xdr:colOff>
      <xdr:row>7</xdr:row>
      <xdr:rowOff>114300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476250"/>
          <a:ext cx="781050" cy="7810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12</xdr:row>
      <xdr:rowOff>95250</xdr:rowOff>
    </xdr:from>
    <xdr:to>
      <xdr:col>6</xdr:col>
      <xdr:colOff>971550</xdr:colOff>
      <xdr:row>16</xdr:row>
      <xdr:rowOff>114300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2190750"/>
          <a:ext cx="781050" cy="7810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21</xdr:row>
      <xdr:rowOff>95250</xdr:rowOff>
    </xdr:from>
    <xdr:to>
      <xdr:col>6</xdr:col>
      <xdr:colOff>971550</xdr:colOff>
      <xdr:row>25</xdr:row>
      <xdr:rowOff>114300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3905250"/>
          <a:ext cx="781050" cy="781050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30</xdr:row>
      <xdr:rowOff>95250</xdr:rowOff>
    </xdr:from>
    <xdr:to>
      <xdr:col>6</xdr:col>
      <xdr:colOff>971550</xdr:colOff>
      <xdr:row>34</xdr:row>
      <xdr:rowOff>114300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0" y="5619750"/>
          <a:ext cx="781050" cy="78105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133350</xdr:colOff>
          <xdr:row>28</xdr:row>
          <xdr:rowOff>76200</xdr:rowOff>
        </xdr:from>
        <xdr:to>
          <xdr:col>12</xdr:col>
          <xdr:colOff>714375</xdr:colOff>
          <xdr:row>31</xdr:row>
          <xdr:rowOff>104775</xdr:rowOff>
        </xdr:to>
        <xdr:pic>
          <xdr:nvPicPr>
            <xdr:cNvPr id="12" name="fotoasd"/>
            <xdr:cNvPicPr>
              <a:picLocks noChangeAspect="1"/>
              <a:extLst>
                <a:ext uri="{84589F7E-364E-4C9E-8A38-B11213B215E9}">
                  <a14:cameraTool cellRange="lafoto" spid="_x0000_s1046"/>
                </a:ext>
              </a:extLst>
            </xdr:cNvPicPr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506075" y="5410200"/>
              <a:ext cx="581025" cy="600075"/>
            </a:xfrm>
            <a:prstGeom prst="rect">
              <a:avLst/>
            </a:prstGeom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190500</xdr:colOff>
      <xdr:row>4</xdr:row>
      <xdr:rowOff>166687</xdr:rowOff>
    </xdr:from>
    <xdr:ext cx="914400" cy="264560"/>
    <xdr:sp macro="" textlink="">
      <xdr:nvSpPr>
        <xdr:cNvPr id="6" name="5 CuadroTexto"/>
        <xdr:cNvSpPr txBox="1"/>
      </xdr:nvSpPr>
      <xdr:spPr>
        <a:xfrm>
          <a:off x="8591550" y="34432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es-ES" sz="1100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1</xdr:row>
      <xdr:rowOff>9525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28575</xdr:colOff>
      <xdr:row>2</xdr:row>
      <xdr:rowOff>9525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8191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2</xdr:col>
      <xdr:colOff>28575</xdr:colOff>
      <xdr:row>3</xdr:row>
      <xdr:rowOff>9525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16383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2</xdr:col>
      <xdr:colOff>28575</xdr:colOff>
      <xdr:row>4</xdr:row>
      <xdr:rowOff>9525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50" y="2457450"/>
          <a:ext cx="609600" cy="6096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47625</xdr:rowOff>
        </xdr:from>
        <xdr:to>
          <xdr:col>6</xdr:col>
          <xdr:colOff>209550</xdr:colOff>
          <xdr:row>5</xdr:row>
          <xdr:rowOff>47625</xdr:rowOff>
        </xdr:to>
        <xdr:pic>
          <xdr:nvPicPr>
            <xdr:cNvPr id="17" name="fotoasd"/>
            <xdr:cNvPicPr>
              <a:picLocks noChangeAspect="1"/>
              <a:extLst>
                <a:ext uri="{84589F7E-364E-4C9E-8A38-B11213B215E9}">
                  <a14:cameraTool cellRange="lafoto" spid="_x0000_s2072"/>
                </a:ext>
              </a:extLst>
            </xdr:cNvPicPr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3114675" y="2447925"/>
              <a:ext cx="581025" cy="600075"/>
            </a:xfrm>
            <a:prstGeom prst="rect">
              <a:avLst/>
            </a:prstGeom>
            <a:noFill/>
            <a:ln>
              <a:noFill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R46"/>
  <sheetViews>
    <sheetView tabSelected="1" workbookViewId="0">
      <selection activeCell="J10" sqref="J10"/>
    </sheetView>
  </sheetViews>
  <sheetFormatPr baseColWidth="10" defaultRowHeight="15" x14ac:dyDescent="0.25"/>
  <cols>
    <col min="1" max="1" width="17.28515625" style="1" customWidth="1"/>
    <col min="2" max="2" width="11.42578125" style="1"/>
    <col min="3" max="3" width="12.85546875" bestFit="1" customWidth="1"/>
    <col min="4" max="4" width="13.42578125" bestFit="1" customWidth="1"/>
    <col min="5" max="5" width="15" bestFit="1" customWidth="1"/>
    <col min="7" max="7" width="17" customWidth="1"/>
    <col min="8" max="8" width="10.42578125" customWidth="1"/>
    <col min="9" max="9" width="9" bestFit="1" customWidth="1"/>
    <col min="10" max="10" width="13.28515625" bestFit="1" customWidth="1"/>
    <col min="11" max="11" width="14.7109375" bestFit="1" customWidth="1"/>
    <col min="12" max="12" width="9.7109375" customWidth="1"/>
    <col min="13" max="13" width="16.7109375" bestFit="1" customWidth="1"/>
    <col min="14" max="14" width="15.28515625" customWidth="1"/>
  </cols>
  <sheetData>
    <row r="1" spans="1:18" x14ac:dyDescent="0.25">
      <c r="Q1" t="s">
        <v>1</v>
      </c>
    </row>
    <row r="2" spans="1:18" x14ac:dyDescent="0.25">
      <c r="A2" s="42" t="s">
        <v>19</v>
      </c>
      <c r="B2" s="42"/>
      <c r="C2" s="42"/>
      <c r="D2" s="42"/>
      <c r="E2" s="42"/>
      <c r="F2" s="42"/>
      <c r="G2" s="43"/>
      <c r="I2" s="27" t="s">
        <v>17</v>
      </c>
      <c r="J2" s="28"/>
      <c r="K2" s="28"/>
      <c r="L2" s="28"/>
      <c r="M2" s="29"/>
      <c r="Q2">
        <v>1336</v>
      </c>
    </row>
    <row r="3" spans="1:18" x14ac:dyDescent="0.25">
      <c r="A3" s="17" t="s">
        <v>4</v>
      </c>
      <c r="B3" s="17" t="s">
        <v>5</v>
      </c>
      <c r="C3" s="17" t="s">
        <v>6</v>
      </c>
      <c r="D3" s="3"/>
      <c r="E3" s="3" t="s">
        <v>7</v>
      </c>
      <c r="F3" s="4">
        <v>-0.15</v>
      </c>
      <c r="G3" s="22"/>
      <c r="I3" s="25" t="s">
        <v>4</v>
      </c>
      <c r="J3" s="26"/>
      <c r="K3" s="17" t="s">
        <v>18</v>
      </c>
      <c r="L3" s="17" t="s">
        <v>16</v>
      </c>
      <c r="M3" s="17" t="s">
        <v>5</v>
      </c>
      <c r="Q3">
        <v>1701</v>
      </c>
    </row>
    <row r="4" spans="1:18" x14ac:dyDescent="0.25">
      <c r="A4" s="16" t="s">
        <v>12</v>
      </c>
      <c r="B4" s="6">
        <f>B13</f>
        <v>5289</v>
      </c>
      <c r="C4" s="16">
        <v>243</v>
      </c>
      <c r="D4" s="7">
        <f>B4*C4</f>
        <v>1285227</v>
      </c>
      <c r="E4" s="8">
        <f>J9*1000</f>
        <v>8025000</v>
      </c>
      <c r="F4" s="9">
        <f>E4*0.85</f>
        <v>6821250</v>
      </c>
      <c r="G4" s="23"/>
      <c r="I4" s="30" t="s">
        <v>13</v>
      </c>
      <c r="J4" s="31"/>
      <c r="K4" s="6">
        <v>1562000</v>
      </c>
      <c r="L4" s="6">
        <v>4000</v>
      </c>
      <c r="M4" s="9">
        <f>ROUNDUP(K4/L4,0)</f>
        <v>391</v>
      </c>
      <c r="Q4">
        <v>1694</v>
      </c>
    </row>
    <row r="5" spans="1:18" x14ac:dyDescent="0.25">
      <c r="A5" s="16" t="s">
        <v>2</v>
      </c>
      <c r="B5" s="6">
        <f>B14</f>
        <v>391</v>
      </c>
      <c r="C5" s="16">
        <v>537</v>
      </c>
      <c r="D5" s="7"/>
      <c r="E5" s="21">
        <f>A9*E4</f>
        <v>72225000</v>
      </c>
      <c r="F5" s="9">
        <f>E5*0.85</f>
        <v>61391250</v>
      </c>
      <c r="G5" s="23"/>
      <c r="I5" s="30" t="s">
        <v>1</v>
      </c>
      <c r="J5" s="31"/>
      <c r="K5" s="6">
        <f>SUM(Q2:Q13)</f>
        <v>11565</v>
      </c>
      <c r="L5" s="6">
        <v>2187</v>
      </c>
      <c r="M5" s="9">
        <f>ROUNDUP(K5*1000/L5,0)</f>
        <v>5289</v>
      </c>
      <c r="Q5">
        <v>1694</v>
      </c>
    </row>
    <row r="6" spans="1:18" x14ac:dyDescent="0.25">
      <c r="A6" s="16" t="s">
        <v>3</v>
      </c>
      <c r="B6" s="16"/>
      <c r="C6" s="16">
        <v>5000000</v>
      </c>
      <c r="D6" s="7"/>
      <c r="E6" s="11"/>
      <c r="F6" s="11"/>
      <c r="G6" s="23"/>
      <c r="Q6">
        <v>627</v>
      </c>
    </row>
    <row r="7" spans="1:18" x14ac:dyDescent="0.25">
      <c r="A7" s="10"/>
      <c r="B7" s="10"/>
      <c r="C7" s="11"/>
      <c r="D7" s="11"/>
      <c r="E7" s="11"/>
      <c r="F7" s="11"/>
      <c r="G7" s="23"/>
      <c r="I7" s="27" t="s">
        <v>23</v>
      </c>
      <c r="J7" s="28"/>
      <c r="K7" s="28"/>
      <c r="L7" s="28"/>
      <c r="M7" s="29"/>
      <c r="Q7">
        <v>926</v>
      </c>
    </row>
    <row r="8" spans="1:18" x14ac:dyDescent="0.25">
      <c r="A8" s="10" t="s">
        <v>0</v>
      </c>
      <c r="B8" s="10" t="s">
        <v>1</v>
      </c>
      <c r="C8" s="11" t="s">
        <v>13</v>
      </c>
      <c r="D8" s="11" t="s">
        <v>3</v>
      </c>
      <c r="E8" s="10" t="s">
        <v>9</v>
      </c>
      <c r="F8" s="12" t="s">
        <v>8</v>
      </c>
      <c r="G8" s="23"/>
      <c r="I8" s="17"/>
      <c r="J8" s="17" t="s">
        <v>19</v>
      </c>
      <c r="K8" s="17" t="s">
        <v>10</v>
      </c>
      <c r="L8" s="17" t="s">
        <v>11</v>
      </c>
      <c r="M8" s="17" t="s">
        <v>14</v>
      </c>
      <c r="Q8">
        <v>951</v>
      </c>
      <c r="R8" s="14"/>
    </row>
    <row r="9" spans="1:18" x14ac:dyDescent="0.25">
      <c r="A9" s="6">
        <v>9</v>
      </c>
      <c r="B9" s="16">
        <f>A9*C4</f>
        <v>2187</v>
      </c>
      <c r="C9" s="7">
        <f>C5*A9</f>
        <v>4833</v>
      </c>
      <c r="D9" s="16">
        <f>A9*C6</f>
        <v>45000000</v>
      </c>
      <c r="E9" s="13">
        <f>(B4*B9)+(B5*C9)+D9</f>
        <v>58456746</v>
      </c>
      <c r="F9" s="9">
        <f>F5-E9</f>
        <v>2934504</v>
      </c>
      <c r="G9" s="24"/>
      <c r="I9" s="5" t="s">
        <v>22</v>
      </c>
      <c r="J9" s="6">
        <v>8025</v>
      </c>
      <c r="K9" s="6">
        <v>2627</v>
      </c>
      <c r="L9" s="6">
        <v>847</v>
      </c>
      <c r="M9" s="6">
        <v>247</v>
      </c>
      <c r="Q9">
        <v>874</v>
      </c>
    </row>
    <row r="10" spans="1:18" x14ac:dyDescent="0.25">
      <c r="Q10">
        <v>1762</v>
      </c>
    </row>
    <row r="11" spans="1:18" x14ac:dyDescent="0.25">
      <c r="A11" s="42" t="s">
        <v>10</v>
      </c>
      <c r="B11" s="42"/>
      <c r="C11" s="42"/>
      <c r="D11" s="42"/>
      <c r="E11" s="42"/>
      <c r="F11" s="42"/>
      <c r="G11" s="42"/>
    </row>
    <row r="12" spans="1:18" x14ac:dyDescent="0.25">
      <c r="A12" s="17" t="s">
        <v>4</v>
      </c>
      <c r="B12" s="17" t="s">
        <v>5</v>
      </c>
      <c r="C12" s="17" t="s">
        <v>6</v>
      </c>
      <c r="D12" s="3"/>
      <c r="E12" s="3" t="s">
        <v>7</v>
      </c>
      <c r="F12" s="4">
        <v>-0.15</v>
      </c>
      <c r="G12" s="22"/>
    </row>
    <row r="13" spans="1:18" x14ac:dyDescent="0.25">
      <c r="A13" s="16" t="s">
        <v>12</v>
      </c>
      <c r="B13" s="6">
        <f>M5</f>
        <v>5289</v>
      </c>
      <c r="C13" s="16">
        <v>81</v>
      </c>
      <c r="D13" s="7">
        <f>B13*C13</f>
        <v>428409</v>
      </c>
      <c r="E13" s="8">
        <f>K9*1000</f>
        <v>2627000</v>
      </c>
      <c r="F13" s="9">
        <f>E13*0.85</f>
        <v>2232950</v>
      </c>
      <c r="G13" s="23"/>
    </row>
    <row r="14" spans="1:18" x14ac:dyDescent="0.25">
      <c r="A14" s="16" t="s">
        <v>2</v>
      </c>
      <c r="B14" s="6">
        <f>M4</f>
        <v>391</v>
      </c>
      <c r="C14" s="16">
        <v>174</v>
      </c>
      <c r="D14" s="7"/>
      <c r="E14" s="21">
        <f>A18*E13</f>
        <v>70929000</v>
      </c>
      <c r="F14" s="9">
        <f>E14*0.85</f>
        <v>60289650</v>
      </c>
      <c r="G14" s="23"/>
    </row>
    <row r="15" spans="1:18" x14ac:dyDescent="0.25">
      <c r="A15" s="16" t="s">
        <v>3</v>
      </c>
      <c r="B15" s="16"/>
      <c r="C15" s="16">
        <v>1600000</v>
      </c>
      <c r="D15" s="7"/>
      <c r="E15" s="11"/>
      <c r="F15" s="11"/>
      <c r="G15" s="23"/>
    </row>
    <row r="16" spans="1:18" x14ac:dyDescent="0.25">
      <c r="A16" s="10"/>
      <c r="B16" s="10"/>
      <c r="C16" s="11"/>
      <c r="D16" s="11"/>
      <c r="E16" s="11"/>
      <c r="F16" s="11"/>
      <c r="G16" s="23"/>
    </row>
    <row r="17" spans="1:13" x14ac:dyDescent="0.25">
      <c r="A17" s="10" t="s">
        <v>0</v>
      </c>
      <c r="B17" s="10" t="s">
        <v>1</v>
      </c>
      <c r="C17" s="11" t="s">
        <v>13</v>
      </c>
      <c r="D17" s="11" t="s">
        <v>3</v>
      </c>
      <c r="E17" s="10" t="s">
        <v>9</v>
      </c>
      <c r="F17" s="12" t="s">
        <v>8</v>
      </c>
      <c r="G17" s="23"/>
    </row>
    <row r="18" spans="1:13" x14ac:dyDescent="0.25">
      <c r="A18" s="6">
        <v>27</v>
      </c>
      <c r="B18" s="16">
        <f>A18*C13</f>
        <v>2187</v>
      </c>
      <c r="C18" s="7">
        <f>C14*A18</f>
        <v>4698</v>
      </c>
      <c r="D18" s="16">
        <f>A18*C15</f>
        <v>43200000</v>
      </c>
      <c r="E18" s="13">
        <f>(B13*B18)+(B14*C18)+D18</f>
        <v>56603961</v>
      </c>
      <c r="F18" s="9">
        <f>F14-E18</f>
        <v>3685689</v>
      </c>
      <c r="G18" s="24"/>
    </row>
    <row r="20" spans="1:13" x14ac:dyDescent="0.25">
      <c r="A20" s="42" t="s">
        <v>11</v>
      </c>
      <c r="B20" s="42"/>
      <c r="C20" s="42"/>
      <c r="D20" s="42"/>
      <c r="E20" s="42"/>
      <c r="F20" s="42"/>
      <c r="G20" s="42"/>
    </row>
    <row r="21" spans="1:13" x14ac:dyDescent="0.25">
      <c r="A21" s="17" t="s">
        <v>4</v>
      </c>
      <c r="B21" s="17" t="s">
        <v>5</v>
      </c>
      <c r="C21" s="17" t="s">
        <v>6</v>
      </c>
      <c r="D21" s="3"/>
      <c r="E21" s="3" t="s">
        <v>7</v>
      </c>
      <c r="F21" s="4">
        <v>-0.15</v>
      </c>
      <c r="G21" s="22"/>
    </row>
    <row r="22" spans="1:13" x14ac:dyDescent="0.25">
      <c r="A22" s="16" t="s">
        <v>12</v>
      </c>
      <c r="B22" s="6">
        <f>B13</f>
        <v>5289</v>
      </c>
      <c r="C22" s="16">
        <v>27</v>
      </c>
      <c r="D22" s="7"/>
      <c r="E22" s="8">
        <f>L9*1000</f>
        <v>847000</v>
      </c>
      <c r="F22" s="9">
        <f>E22*0.85</f>
        <v>719950</v>
      </c>
      <c r="G22" s="23"/>
    </row>
    <row r="23" spans="1:13" x14ac:dyDescent="0.25">
      <c r="A23" s="16" t="s">
        <v>2</v>
      </c>
      <c r="B23" s="6">
        <f>B14</f>
        <v>391</v>
      </c>
      <c r="C23" s="16">
        <v>54</v>
      </c>
      <c r="D23" s="7"/>
      <c r="E23" s="21">
        <f>A27*E22</f>
        <v>68607000</v>
      </c>
      <c r="F23" s="9">
        <f>E23*0.85</f>
        <v>58315950</v>
      </c>
      <c r="G23" s="23"/>
    </row>
    <row r="24" spans="1:13" x14ac:dyDescent="0.25">
      <c r="A24" s="16" t="s">
        <v>3</v>
      </c>
      <c r="B24" s="16"/>
      <c r="C24" s="16">
        <v>500000</v>
      </c>
      <c r="D24" s="7"/>
      <c r="E24" s="11"/>
      <c r="F24" s="11"/>
      <c r="G24" s="23"/>
    </row>
    <row r="25" spans="1:13" x14ac:dyDescent="0.25">
      <c r="A25" s="10"/>
      <c r="B25" s="10"/>
      <c r="C25" s="11"/>
      <c r="D25" s="11"/>
      <c r="E25" s="11"/>
      <c r="F25" s="11"/>
      <c r="G25" s="23"/>
      <c r="I25" s="18"/>
      <c r="J25" s="18" t="s">
        <v>24</v>
      </c>
      <c r="K25" s="18" t="s">
        <v>25</v>
      </c>
      <c r="L25" s="18" t="s">
        <v>26</v>
      </c>
      <c r="M25" s="18" t="s">
        <v>27</v>
      </c>
    </row>
    <row r="26" spans="1:13" x14ac:dyDescent="0.25">
      <c r="A26" s="10" t="s">
        <v>0</v>
      </c>
      <c r="B26" s="10" t="s">
        <v>1</v>
      </c>
      <c r="C26" s="11" t="s">
        <v>13</v>
      </c>
      <c r="D26" s="11" t="s">
        <v>3</v>
      </c>
      <c r="E26" s="10" t="s">
        <v>9</v>
      </c>
      <c r="F26" s="12" t="s">
        <v>8</v>
      </c>
      <c r="G26" s="23"/>
      <c r="I26" s="19" t="s">
        <v>8</v>
      </c>
      <c r="J26" s="20">
        <f>F9</f>
        <v>2934504</v>
      </c>
      <c r="K26" s="20">
        <f>F18</f>
        <v>3685689</v>
      </c>
      <c r="L26" s="20">
        <f>F27</f>
        <v>4538673</v>
      </c>
      <c r="M26" s="20">
        <f>F36</f>
        <v>4005612</v>
      </c>
    </row>
    <row r="27" spans="1:13" x14ac:dyDescent="0.25">
      <c r="A27" s="6">
        <v>81</v>
      </c>
      <c r="B27" s="16">
        <f>A27*C22</f>
        <v>2187</v>
      </c>
      <c r="C27" s="7">
        <f>C23*A27</f>
        <v>4374</v>
      </c>
      <c r="D27" s="16">
        <f>A27*C24</f>
        <v>40500000</v>
      </c>
      <c r="E27" s="13">
        <f>(B22*B27)+(B23*C27)+D27</f>
        <v>53777277</v>
      </c>
      <c r="F27" s="9">
        <f>F23-E27</f>
        <v>4538673</v>
      </c>
      <c r="G27" s="24"/>
    </row>
    <row r="29" spans="1:13" x14ac:dyDescent="0.25">
      <c r="A29" s="42" t="s">
        <v>14</v>
      </c>
      <c r="B29" s="42"/>
      <c r="C29" s="42"/>
      <c r="D29" s="42"/>
      <c r="E29" s="42"/>
      <c r="F29" s="42"/>
      <c r="G29" s="42"/>
      <c r="I29" s="32" t="s">
        <v>21</v>
      </c>
      <c r="J29" s="32"/>
      <c r="K29" s="33" t="str">
        <f>IF(MAX(F9,F18,F27,F36)=F9,"PERFECT STAR",IF(MAX(F9,F18,F27,F36)=F18,"FLAWLESS STAR",IF(MAX(F9,F18,F27,F36)=F27,"STAR","RADIANT SQUARE")))</f>
        <v>STAR</v>
      </c>
      <c r="L29" s="34"/>
      <c r="M29" s="39"/>
    </row>
    <row r="30" spans="1:13" x14ac:dyDescent="0.25">
      <c r="A30" s="17" t="s">
        <v>4</v>
      </c>
      <c r="B30" s="17" t="s">
        <v>5</v>
      </c>
      <c r="C30" s="17" t="s">
        <v>6</v>
      </c>
      <c r="D30" s="3"/>
      <c r="E30" s="3" t="s">
        <v>7</v>
      </c>
      <c r="F30" s="4">
        <v>-0.15</v>
      </c>
      <c r="G30" s="22"/>
      <c r="I30" s="32"/>
      <c r="J30" s="32"/>
      <c r="K30" s="35"/>
      <c r="L30" s="36"/>
      <c r="M30" s="40"/>
    </row>
    <row r="31" spans="1:13" x14ac:dyDescent="0.25">
      <c r="A31" s="16" t="s">
        <v>12</v>
      </c>
      <c r="B31" s="6">
        <f>B13</f>
        <v>5289</v>
      </c>
      <c r="C31" s="16">
        <v>9</v>
      </c>
      <c r="D31" s="7"/>
      <c r="E31" s="8">
        <f>M9*1000</f>
        <v>247000</v>
      </c>
      <c r="F31" s="9">
        <f>E31*0.85</f>
        <v>209950</v>
      </c>
      <c r="G31" s="23"/>
      <c r="I31" s="32"/>
      <c r="J31" s="32"/>
      <c r="K31" s="35"/>
      <c r="L31" s="36"/>
      <c r="M31" s="40"/>
    </row>
    <row r="32" spans="1:13" x14ac:dyDescent="0.25">
      <c r="A32" s="16" t="s">
        <v>2</v>
      </c>
      <c r="B32" s="6">
        <f>B14</f>
        <v>391</v>
      </c>
      <c r="C32" s="16">
        <v>15</v>
      </c>
      <c r="D32" s="7"/>
      <c r="E32" s="21">
        <f>A36*E31</f>
        <v>60021000</v>
      </c>
      <c r="F32" s="9">
        <f>E32*0.85</f>
        <v>51017850</v>
      </c>
      <c r="G32" s="23"/>
      <c r="I32" s="32"/>
      <c r="J32" s="32"/>
      <c r="K32" s="37"/>
      <c r="L32" s="38"/>
      <c r="M32" s="41"/>
    </row>
    <row r="33" spans="1:8" x14ac:dyDescent="0.25">
      <c r="A33" s="16" t="s">
        <v>3</v>
      </c>
      <c r="B33" s="16"/>
      <c r="C33" s="16">
        <v>140000</v>
      </c>
      <c r="D33" s="7"/>
      <c r="E33" s="11"/>
      <c r="F33" s="11"/>
      <c r="G33" s="23"/>
    </row>
    <row r="34" spans="1:8" x14ac:dyDescent="0.25">
      <c r="A34" s="10"/>
      <c r="B34" s="10"/>
      <c r="C34" s="11"/>
      <c r="D34" s="11"/>
      <c r="E34" s="11"/>
      <c r="F34" s="11"/>
      <c r="G34" s="23"/>
    </row>
    <row r="35" spans="1:8" x14ac:dyDescent="0.25">
      <c r="A35" s="10" t="s">
        <v>0</v>
      </c>
      <c r="B35" s="10" t="s">
        <v>1</v>
      </c>
      <c r="C35" s="11" t="s">
        <v>13</v>
      </c>
      <c r="D35" s="11" t="s">
        <v>3</v>
      </c>
      <c r="E35" s="10" t="s">
        <v>9</v>
      </c>
      <c r="F35" s="12" t="s">
        <v>8</v>
      </c>
      <c r="G35" s="23"/>
      <c r="H35" s="15"/>
    </row>
    <row r="36" spans="1:8" x14ac:dyDescent="0.25">
      <c r="A36" s="6">
        <v>243</v>
      </c>
      <c r="B36" s="16">
        <f>A36*C31</f>
        <v>2187</v>
      </c>
      <c r="C36" s="7">
        <f>C32*A36</f>
        <v>3645</v>
      </c>
      <c r="D36" s="16">
        <f>A36*C33</f>
        <v>34020000</v>
      </c>
      <c r="E36" s="13">
        <f>(B31*B36)+(B32*C36)+D36</f>
        <v>47012238</v>
      </c>
      <c r="F36" s="9">
        <f>F32-E36</f>
        <v>4005612</v>
      </c>
      <c r="G36" s="24"/>
    </row>
    <row r="37" spans="1:8" x14ac:dyDescent="0.25">
      <c r="A37"/>
      <c r="B37"/>
    </row>
    <row r="38" spans="1:8" x14ac:dyDescent="0.25">
      <c r="A38"/>
      <c r="B38"/>
    </row>
    <row r="39" spans="1:8" x14ac:dyDescent="0.25">
      <c r="A39"/>
      <c r="B39"/>
    </row>
    <row r="40" spans="1:8" x14ac:dyDescent="0.25">
      <c r="A40"/>
      <c r="B40"/>
    </row>
    <row r="41" spans="1:8" x14ac:dyDescent="0.25">
      <c r="A41"/>
      <c r="B41"/>
    </row>
    <row r="42" spans="1:8" x14ac:dyDescent="0.25">
      <c r="A42"/>
      <c r="B42"/>
    </row>
    <row r="43" spans="1:8" x14ac:dyDescent="0.25">
      <c r="A43"/>
      <c r="B43"/>
    </row>
    <row r="44" spans="1:8" x14ac:dyDescent="0.25">
      <c r="A44"/>
      <c r="B44"/>
    </row>
    <row r="45" spans="1:8" x14ac:dyDescent="0.25">
      <c r="A45"/>
      <c r="B45"/>
    </row>
    <row r="46" spans="1:8" x14ac:dyDescent="0.25">
      <c r="A46"/>
      <c r="B46"/>
    </row>
  </sheetData>
  <mergeCells count="16">
    <mergeCell ref="G30:G36"/>
    <mergeCell ref="I3:J3"/>
    <mergeCell ref="I2:M2"/>
    <mergeCell ref="I7:M7"/>
    <mergeCell ref="I5:J5"/>
    <mergeCell ref="I4:J4"/>
    <mergeCell ref="I29:J32"/>
    <mergeCell ref="K29:L32"/>
    <mergeCell ref="M29:M32"/>
    <mergeCell ref="A2:G2"/>
    <mergeCell ref="G3:G9"/>
    <mergeCell ref="A11:G11"/>
    <mergeCell ref="A20:G20"/>
    <mergeCell ref="A29:G29"/>
    <mergeCell ref="G12:G18"/>
    <mergeCell ref="G21:G27"/>
  </mergeCells>
  <conditionalFormatting sqref="F36">
    <cfRule type="cellIs" dxfId="43" priority="13" operator="lessThan">
      <formula>0</formula>
    </cfRule>
    <cfRule type="cellIs" priority="14" operator="greaterThan">
      <formula>0</formula>
    </cfRule>
    <cfRule type="cellIs" dxfId="42" priority="15" operator="greaterThan">
      <formula>-19737</formula>
    </cfRule>
  </conditionalFormatting>
  <conditionalFormatting sqref="F27">
    <cfRule type="cellIs" dxfId="41" priority="10" operator="lessThan">
      <formula>0</formula>
    </cfRule>
    <cfRule type="cellIs" priority="11" operator="greaterThan">
      <formula>0</formula>
    </cfRule>
    <cfRule type="cellIs" dxfId="40" priority="12" operator="greaterThan">
      <formula>-19737</formula>
    </cfRule>
  </conditionalFormatting>
  <conditionalFormatting sqref="F18">
    <cfRule type="cellIs" dxfId="39" priority="7" operator="lessThan">
      <formula>0</formula>
    </cfRule>
    <cfRule type="cellIs" priority="8" operator="greaterThan">
      <formula>0</formula>
    </cfRule>
    <cfRule type="cellIs" dxfId="38" priority="9" operator="greaterThan">
      <formula>-19737</formula>
    </cfRule>
  </conditionalFormatting>
  <conditionalFormatting sqref="F9">
    <cfRule type="cellIs" dxfId="37" priority="4" operator="lessThan">
      <formula>0</formula>
    </cfRule>
    <cfRule type="cellIs" priority="5" operator="greaterThan">
      <formula>0</formula>
    </cfRule>
    <cfRule type="cellIs" dxfId="36" priority="6" operator="greaterThan">
      <formula>-19737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39"/>
  <sheetViews>
    <sheetView workbookViewId="0">
      <selection activeCell="E5" sqref="E5"/>
    </sheetView>
  </sheetViews>
  <sheetFormatPr baseColWidth="10" defaultRowHeight="15" x14ac:dyDescent="0.25"/>
  <cols>
    <col min="1" max="1" width="17.28515625" style="1" customWidth="1"/>
    <col min="2" max="2" width="11.42578125" style="1"/>
    <col min="3" max="3" width="12.85546875" bestFit="1" customWidth="1"/>
    <col min="4" max="4" width="13.42578125" bestFit="1" customWidth="1"/>
    <col min="5" max="5" width="15" bestFit="1" customWidth="1"/>
    <col min="8" max="8" width="17.28515625" bestFit="1" customWidth="1"/>
    <col min="12" max="12" width="12.85546875" customWidth="1"/>
    <col min="13" max="13" width="11.7109375" customWidth="1"/>
    <col min="14" max="14" width="15.28515625" customWidth="1"/>
  </cols>
  <sheetData>
    <row r="2" spans="1:13" x14ac:dyDescent="0.25">
      <c r="A2" s="42" t="s">
        <v>10</v>
      </c>
      <c r="B2" s="42"/>
      <c r="C2" s="42"/>
      <c r="D2" s="42"/>
      <c r="E2" s="42"/>
      <c r="F2" s="42"/>
      <c r="H2" s="42" t="s">
        <v>19</v>
      </c>
      <c r="I2" s="42"/>
      <c r="J2" s="42"/>
      <c r="K2" s="42"/>
      <c r="L2" s="42"/>
      <c r="M2" s="42"/>
    </row>
    <row r="3" spans="1:13" x14ac:dyDescent="0.25">
      <c r="A3" s="2" t="s">
        <v>4</v>
      </c>
      <c r="B3" s="2" t="s">
        <v>5</v>
      </c>
      <c r="C3" s="2" t="s">
        <v>6</v>
      </c>
      <c r="D3" s="3"/>
      <c r="E3" s="3" t="s">
        <v>7</v>
      </c>
      <c r="F3" s="4">
        <v>-0.15</v>
      </c>
      <c r="H3" s="2" t="s">
        <v>4</v>
      </c>
      <c r="I3" s="2" t="s">
        <v>5</v>
      </c>
      <c r="J3" s="2" t="s">
        <v>6</v>
      </c>
      <c r="K3" s="3"/>
      <c r="L3" s="3" t="s">
        <v>7</v>
      </c>
      <c r="M3" s="4">
        <v>-0.15</v>
      </c>
    </row>
    <row r="4" spans="1:13" x14ac:dyDescent="0.25">
      <c r="A4" s="5" t="s">
        <v>12</v>
      </c>
      <c r="B4" s="6">
        <v>1456</v>
      </c>
      <c r="C4" s="5">
        <v>81</v>
      </c>
      <c r="D4" s="7">
        <f>B4*C4</f>
        <v>117936</v>
      </c>
      <c r="E4" s="8">
        <v>2316000</v>
      </c>
      <c r="F4" s="9">
        <f>E4*0.85</f>
        <v>1968600</v>
      </c>
      <c r="H4" s="5" t="s">
        <v>12</v>
      </c>
      <c r="I4" s="6">
        <f>B4</f>
        <v>1456</v>
      </c>
      <c r="J4" s="5">
        <v>243</v>
      </c>
      <c r="K4" s="7">
        <f>I4*J4</f>
        <v>353808</v>
      </c>
      <c r="L4" s="8">
        <v>9537000</v>
      </c>
      <c r="M4" s="9">
        <f>L4*0.85</f>
        <v>8106450</v>
      </c>
    </row>
    <row r="5" spans="1:13" x14ac:dyDescent="0.25">
      <c r="A5" s="5" t="s">
        <v>2</v>
      </c>
      <c r="B5" s="6">
        <v>488</v>
      </c>
      <c r="C5" s="5">
        <v>174</v>
      </c>
      <c r="D5" s="7"/>
      <c r="E5" s="8">
        <f>A9*E4</f>
        <v>2316000</v>
      </c>
      <c r="F5" s="9">
        <f>E5*0.85</f>
        <v>1968600</v>
      </c>
      <c r="H5" s="5" t="s">
        <v>2</v>
      </c>
      <c r="I5" s="6">
        <f>B5</f>
        <v>488</v>
      </c>
      <c r="J5" s="5">
        <v>537</v>
      </c>
      <c r="K5" s="7"/>
      <c r="L5" s="8">
        <f>H9*L4</f>
        <v>9537000</v>
      </c>
      <c r="M5" s="9">
        <f>L5*0.85</f>
        <v>8106450</v>
      </c>
    </row>
    <row r="6" spans="1:13" x14ac:dyDescent="0.25">
      <c r="A6" s="5" t="s">
        <v>3</v>
      </c>
      <c r="B6" s="5"/>
      <c r="C6" s="5">
        <v>1600000</v>
      </c>
      <c r="D6" s="7"/>
      <c r="E6" s="11"/>
      <c r="F6" s="11"/>
      <c r="H6" s="5" t="s">
        <v>3</v>
      </c>
      <c r="I6" s="5"/>
      <c r="J6" s="5">
        <v>5000000</v>
      </c>
      <c r="K6" s="7"/>
      <c r="L6" s="11"/>
      <c r="M6" s="11"/>
    </row>
    <row r="7" spans="1:13" x14ac:dyDescent="0.25">
      <c r="A7" s="10"/>
      <c r="B7" s="10"/>
      <c r="C7" s="11"/>
      <c r="D7" s="11"/>
      <c r="E7" s="11"/>
      <c r="F7" s="11"/>
      <c r="H7" s="10"/>
      <c r="I7" s="10"/>
      <c r="J7" s="11"/>
      <c r="K7" s="11"/>
      <c r="L7" s="11"/>
      <c r="M7" s="11"/>
    </row>
    <row r="8" spans="1:13" x14ac:dyDescent="0.25">
      <c r="A8" s="10" t="s">
        <v>0</v>
      </c>
      <c r="B8" s="10" t="s">
        <v>1</v>
      </c>
      <c r="C8" s="11" t="s">
        <v>13</v>
      </c>
      <c r="D8" s="11" t="s">
        <v>3</v>
      </c>
      <c r="E8" s="10" t="s">
        <v>9</v>
      </c>
      <c r="F8" s="12" t="s">
        <v>8</v>
      </c>
      <c r="H8" s="10" t="s">
        <v>0</v>
      </c>
      <c r="I8" s="10" t="s">
        <v>1</v>
      </c>
      <c r="J8" s="11" t="s">
        <v>13</v>
      </c>
      <c r="K8" s="11" t="s">
        <v>3</v>
      </c>
      <c r="L8" s="10" t="s">
        <v>9</v>
      </c>
      <c r="M8" s="12" t="s">
        <v>8</v>
      </c>
    </row>
    <row r="9" spans="1:13" x14ac:dyDescent="0.25">
      <c r="A9" s="6">
        <v>1</v>
      </c>
      <c r="B9" s="5">
        <f>A9*C4</f>
        <v>81</v>
      </c>
      <c r="C9" s="7">
        <f>C5*A9</f>
        <v>174</v>
      </c>
      <c r="D9" s="5">
        <f>A9*C6</f>
        <v>1600000</v>
      </c>
      <c r="E9" s="13">
        <f>(B4*B9)+(B5*C9)+D9</f>
        <v>1802848</v>
      </c>
      <c r="F9" s="9">
        <f>F5-E9</f>
        <v>165752</v>
      </c>
      <c r="H9" s="6">
        <v>1</v>
      </c>
      <c r="I9" s="5">
        <f>H9*J4</f>
        <v>243</v>
      </c>
      <c r="J9" s="7">
        <f>J5*H9</f>
        <v>537</v>
      </c>
      <c r="K9" s="5">
        <f>H9*J6</f>
        <v>5000000</v>
      </c>
      <c r="L9" s="13">
        <f>(I4*I9)+(I5*J9)+K9</f>
        <v>5615864</v>
      </c>
      <c r="M9" s="9">
        <f>M5-L9</f>
        <v>2490586</v>
      </c>
    </row>
    <row r="12" spans="1:13" x14ac:dyDescent="0.25">
      <c r="A12" s="42" t="s">
        <v>11</v>
      </c>
      <c r="B12" s="42"/>
      <c r="C12" s="42"/>
      <c r="D12" s="42"/>
      <c r="E12" s="42"/>
      <c r="F12" s="42"/>
      <c r="H12" s="42" t="s">
        <v>20</v>
      </c>
      <c r="I12" s="42"/>
      <c r="J12" s="42"/>
      <c r="K12" s="42"/>
      <c r="L12" s="42"/>
      <c r="M12" s="42"/>
    </row>
    <row r="13" spans="1:13" x14ac:dyDescent="0.25">
      <c r="A13" s="2" t="s">
        <v>4</v>
      </c>
      <c r="B13" s="2" t="s">
        <v>5</v>
      </c>
      <c r="C13" s="2" t="s">
        <v>6</v>
      </c>
      <c r="D13" s="3"/>
      <c r="E13" s="3" t="s">
        <v>7</v>
      </c>
      <c r="F13" s="4">
        <v>-0.15</v>
      </c>
      <c r="H13" s="2" t="s">
        <v>4</v>
      </c>
      <c r="I13" s="2" t="s">
        <v>5</v>
      </c>
      <c r="J13" s="2" t="s">
        <v>6</v>
      </c>
      <c r="K13" s="3"/>
      <c r="L13" s="3" t="s">
        <v>7</v>
      </c>
      <c r="M13" s="4">
        <v>-0.15</v>
      </c>
    </row>
    <row r="14" spans="1:13" x14ac:dyDescent="0.25">
      <c r="A14" s="5" t="s">
        <v>12</v>
      </c>
      <c r="B14" s="6">
        <f>B4</f>
        <v>1456</v>
      </c>
      <c r="C14" s="5">
        <v>27</v>
      </c>
      <c r="D14" s="7"/>
      <c r="E14" s="8">
        <v>729000</v>
      </c>
      <c r="F14" s="9">
        <f>E14*0.85</f>
        <v>619650</v>
      </c>
      <c r="H14" s="5" t="s">
        <v>12</v>
      </c>
      <c r="I14" s="6">
        <f>B4</f>
        <v>1456</v>
      </c>
      <c r="J14" s="5">
        <v>729</v>
      </c>
      <c r="K14" s="7">
        <f>I14*J14</f>
        <v>1061424</v>
      </c>
      <c r="L14" s="8">
        <v>26753000</v>
      </c>
      <c r="M14" s="9">
        <f>L14*0.85</f>
        <v>22740050</v>
      </c>
    </row>
    <row r="15" spans="1:13" x14ac:dyDescent="0.25">
      <c r="A15" s="5" t="s">
        <v>2</v>
      </c>
      <c r="B15" s="6">
        <f>B5</f>
        <v>488</v>
      </c>
      <c r="C15" s="5">
        <v>54</v>
      </c>
      <c r="D15" s="7"/>
      <c r="E15" s="8">
        <f>A19*E14</f>
        <v>2187000</v>
      </c>
      <c r="F15" s="9">
        <f>E15*0.85</f>
        <v>1858950</v>
      </c>
      <c r="H15" s="5" t="s">
        <v>2</v>
      </c>
      <c r="I15" s="6">
        <f>B5</f>
        <v>488</v>
      </c>
      <c r="J15" s="5">
        <v>1631</v>
      </c>
      <c r="K15" s="7"/>
      <c r="L15" s="8">
        <f>H19*L14</f>
        <v>26753000</v>
      </c>
      <c r="M15" s="9">
        <f>L15*0.85</f>
        <v>22740050</v>
      </c>
    </row>
    <row r="16" spans="1:13" x14ac:dyDescent="0.25">
      <c r="A16" s="5" t="s">
        <v>3</v>
      </c>
      <c r="B16" s="5"/>
      <c r="C16" s="5">
        <v>500000</v>
      </c>
      <c r="D16" s="7"/>
      <c r="E16" s="11"/>
      <c r="F16" s="11"/>
      <c r="H16" s="5" t="s">
        <v>3</v>
      </c>
      <c r="I16" s="5"/>
      <c r="J16" s="5">
        <v>15400000</v>
      </c>
      <c r="K16" s="7"/>
      <c r="L16" s="11"/>
      <c r="M16" s="11"/>
    </row>
    <row r="17" spans="1:13" x14ac:dyDescent="0.25">
      <c r="A17" s="10"/>
      <c r="B17" s="10"/>
      <c r="C17" s="11"/>
      <c r="D17" s="11"/>
      <c r="E17" s="11"/>
      <c r="F17" s="11"/>
      <c r="H17" s="10"/>
      <c r="I17" s="10"/>
      <c r="J17" s="11"/>
      <c r="K17" s="11"/>
      <c r="L17" s="11"/>
      <c r="M17" s="11"/>
    </row>
    <row r="18" spans="1:13" x14ac:dyDescent="0.25">
      <c r="A18" s="10" t="s">
        <v>0</v>
      </c>
      <c r="B18" s="10" t="s">
        <v>1</v>
      </c>
      <c r="C18" s="11" t="s">
        <v>13</v>
      </c>
      <c r="D18" s="11" t="s">
        <v>3</v>
      </c>
      <c r="E18" s="10" t="s">
        <v>9</v>
      </c>
      <c r="F18" s="12" t="s">
        <v>8</v>
      </c>
      <c r="H18" s="10" t="s">
        <v>0</v>
      </c>
      <c r="I18" s="10" t="s">
        <v>1</v>
      </c>
      <c r="J18" s="11" t="s">
        <v>13</v>
      </c>
      <c r="K18" s="11" t="s">
        <v>3</v>
      </c>
      <c r="L18" s="10" t="s">
        <v>9</v>
      </c>
      <c r="M18" s="12" t="s">
        <v>8</v>
      </c>
    </row>
    <row r="19" spans="1:13" x14ac:dyDescent="0.25">
      <c r="A19" s="6">
        <v>3</v>
      </c>
      <c r="B19" s="5">
        <f>A19*C14</f>
        <v>81</v>
      </c>
      <c r="C19" s="7">
        <f>C15*A19</f>
        <v>162</v>
      </c>
      <c r="D19" s="5">
        <f>A19*C16</f>
        <v>1500000</v>
      </c>
      <c r="E19" s="13">
        <f>(B14*B19)+(B15*C19)+D19</f>
        <v>1696992</v>
      </c>
      <c r="F19" s="9">
        <f>F15-E19</f>
        <v>161958</v>
      </c>
      <c r="H19" s="6">
        <v>1</v>
      </c>
      <c r="I19" s="5">
        <f>H19*J14</f>
        <v>729</v>
      </c>
      <c r="J19" s="7">
        <f>J15*H19</f>
        <v>1631</v>
      </c>
      <c r="K19" s="5">
        <f>H19*J16</f>
        <v>15400000</v>
      </c>
      <c r="L19" s="13">
        <f>(I14*I19)+(I15*J19)+K19</f>
        <v>17257352</v>
      </c>
      <c r="M19" s="9">
        <f>M15-L19</f>
        <v>5482698</v>
      </c>
    </row>
    <row r="21" spans="1:13" x14ac:dyDescent="0.25">
      <c r="K21" s="14"/>
    </row>
    <row r="22" spans="1:13" x14ac:dyDescent="0.25">
      <c r="A22" s="42" t="s">
        <v>14</v>
      </c>
      <c r="B22" s="42"/>
      <c r="C22" s="42"/>
      <c r="D22" s="42"/>
      <c r="E22" s="42"/>
      <c r="F22" s="42"/>
    </row>
    <row r="23" spans="1:13" x14ac:dyDescent="0.25">
      <c r="A23" s="2" t="s">
        <v>4</v>
      </c>
      <c r="B23" s="2" t="s">
        <v>5</v>
      </c>
      <c r="C23" s="2" t="s">
        <v>6</v>
      </c>
      <c r="D23" s="3"/>
      <c r="E23" s="3" t="s">
        <v>7</v>
      </c>
      <c r="F23" s="4">
        <v>-0.15</v>
      </c>
      <c r="I23" s="44" t="s">
        <v>17</v>
      </c>
      <c r="J23" s="44"/>
      <c r="K23" s="44"/>
      <c r="L23" s="45"/>
    </row>
    <row r="24" spans="1:13" x14ac:dyDescent="0.25">
      <c r="A24" s="5" t="s">
        <v>12</v>
      </c>
      <c r="B24" s="6">
        <f>B4</f>
        <v>1456</v>
      </c>
      <c r="C24" s="5">
        <v>9</v>
      </c>
      <c r="D24" s="7"/>
      <c r="E24" s="8">
        <v>293000</v>
      </c>
      <c r="F24" s="9">
        <f>E24*0.85</f>
        <v>249050</v>
      </c>
      <c r="I24" s="2" t="s">
        <v>4</v>
      </c>
      <c r="J24" s="2" t="s">
        <v>18</v>
      </c>
      <c r="K24" s="2" t="s">
        <v>16</v>
      </c>
      <c r="L24" s="2" t="s">
        <v>5</v>
      </c>
    </row>
    <row r="25" spans="1:13" x14ac:dyDescent="0.25">
      <c r="A25" s="5" t="s">
        <v>2</v>
      </c>
      <c r="B25" s="6">
        <f>B5</f>
        <v>488</v>
      </c>
      <c r="C25" s="5">
        <v>15</v>
      </c>
      <c r="D25" s="7"/>
      <c r="E25" s="8">
        <f>A29*E24</f>
        <v>2637000</v>
      </c>
      <c r="F25" s="9">
        <f>E25*0.85</f>
        <v>2241450</v>
      </c>
      <c r="I25" s="5" t="s">
        <v>13</v>
      </c>
      <c r="J25" s="6">
        <v>1384000</v>
      </c>
      <c r="K25" s="6">
        <v>5000</v>
      </c>
      <c r="L25" s="9">
        <f>ROUNDUP(J25/K25,0)</f>
        <v>277</v>
      </c>
    </row>
    <row r="26" spans="1:13" x14ac:dyDescent="0.25">
      <c r="A26" s="5" t="s">
        <v>3</v>
      </c>
      <c r="B26" s="5"/>
      <c r="C26" s="5">
        <v>140000</v>
      </c>
      <c r="D26" s="7"/>
      <c r="E26" s="11"/>
      <c r="F26" s="11"/>
      <c r="I26" s="5" t="s">
        <v>1</v>
      </c>
      <c r="J26" s="6">
        <v>747000</v>
      </c>
      <c r="K26" s="6">
        <v>65</v>
      </c>
      <c r="L26" s="9">
        <f>ROUNDUP(J26/K26,0)</f>
        <v>11493</v>
      </c>
    </row>
    <row r="27" spans="1:13" x14ac:dyDescent="0.25">
      <c r="A27" s="10"/>
      <c r="B27" s="10"/>
      <c r="C27" s="11"/>
      <c r="D27" s="11"/>
      <c r="E27" s="11"/>
      <c r="F27" s="11"/>
    </row>
    <row r="28" spans="1:13" x14ac:dyDescent="0.25">
      <c r="A28" s="10" t="s">
        <v>0</v>
      </c>
      <c r="B28" s="10" t="s">
        <v>1</v>
      </c>
      <c r="C28" s="11" t="s">
        <v>13</v>
      </c>
      <c r="D28" s="11" t="s">
        <v>3</v>
      </c>
      <c r="E28" s="10" t="s">
        <v>9</v>
      </c>
      <c r="F28" s="12" t="s">
        <v>8</v>
      </c>
      <c r="H28" s="15"/>
    </row>
    <row r="29" spans="1:13" x14ac:dyDescent="0.25">
      <c r="A29" s="6">
        <v>9</v>
      </c>
      <c r="B29" s="5">
        <f>A29*C24</f>
        <v>81</v>
      </c>
      <c r="C29" s="7">
        <f>C25*A29</f>
        <v>135</v>
      </c>
      <c r="D29" s="5">
        <f>A29*C26</f>
        <v>1260000</v>
      </c>
      <c r="E29" s="13">
        <f>(B24*B29)+(B25*C29)+D29</f>
        <v>1443816</v>
      </c>
      <c r="F29" s="9">
        <f>F25-E29</f>
        <v>797634</v>
      </c>
    </row>
    <row r="32" spans="1:13" x14ac:dyDescent="0.25">
      <c r="A32" s="42" t="s">
        <v>15</v>
      </c>
      <c r="B32" s="42"/>
      <c r="C32" s="42"/>
      <c r="D32" s="42"/>
      <c r="E32" s="42"/>
      <c r="F32" s="42"/>
    </row>
    <row r="33" spans="1:10" x14ac:dyDescent="0.25">
      <c r="A33" s="2" t="s">
        <v>4</v>
      </c>
      <c r="B33" s="2" t="s">
        <v>5</v>
      </c>
      <c r="C33" s="2" t="s">
        <v>6</v>
      </c>
      <c r="D33" s="3"/>
      <c r="E33" s="3" t="s">
        <v>7</v>
      </c>
      <c r="F33" s="4">
        <v>-0.15</v>
      </c>
    </row>
    <row r="34" spans="1:10" x14ac:dyDescent="0.25">
      <c r="A34" s="5" t="s">
        <v>12</v>
      </c>
      <c r="B34" s="6">
        <f>B4</f>
        <v>1456</v>
      </c>
      <c r="C34" s="5">
        <v>3</v>
      </c>
      <c r="D34" s="7"/>
      <c r="E34" s="8">
        <v>70223</v>
      </c>
      <c r="F34" s="9">
        <f>E34*0.85</f>
        <v>59689.549999999996</v>
      </c>
      <c r="I34">
        <v>246000</v>
      </c>
      <c r="J34">
        <v>75000</v>
      </c>
    </row>
    <row r="35" spans="1:10" x14ac:dyDescent="0.25">
      <c r="A35" s="5" t="s">
        <v>2</v>
      </c>
      <c r="B35" s="6">
        <f>B5</f>
        <v>488</v>
      </c>
      <c r="C35" s="5">
        <v>3</v>
      </c>
      <c r="D35" s="7"/>
      <c r="E35" s="8">
        <f>A39*E34</f>
        <v>1896021</v>
      </c>
      <c r="F35" s="9">
        <f>E35*0.85</f>
        <v>1611617.8499999999</v>
      </c>
      <c r="I35">
        <f>I34*3+80000+9*B25</f>
        <v>822392</v>
      </c>
      <c r="J35">
        <f>J34*3+50000+5*C25</f>
        <v>275075</v>
      </c>
    </row>
    <row r="36" spans="1:10" x14ac:dyDescent="0.25">
      <c r="A36" s="5" t="s">
        <v>3</v>
      </c>
      <c r="B36" s="5"/>
      <c r="C36" s="5">
        <v>30000</v>
      </c>
      <c r="D36" s="7"/>
      <c r="E36" s="11"/>
      <c r="F36" s="11"/>
    </row>
    <row r="37" spans="1:10" x14ac:dyDescent="0.25">
      <c r="A37" s="10"/>
      <c r="B37" s="10"/>
      <c r="C37" s="11"/>
      <c r="D37" s="11"/>
      <c r="E37" s="11"/>
      <c r="F37" s="11"/>
    </row>
    <row r="38" spans="1:10" x14ac:dyDescent="0.25">
      <c r="A38" s="10" t="s">
        <v>0</v>
      </c>
      <c r="B38" s="10" t="s">
        <v>1</v>
      </c>
      <c r="C38" s="11" t="s">
        <v>13</v>
      </c>
      <c r="D38" s="11" t="s">
        <v>3</v>
      </c>
      <c r="E38" s="10" t="s">
        <v>9</v>
      </c>
      <c r="F38" s="12" t="s">
        <v>8</v>
      </c>
    </row>
    <row r="39" spans="1:10" x14ac:dyDescent="0.25">
      <c r="A39" s="6">
        <v>27</v>
      </c>
      <c r="B39" s="5">
        <f>A39*C34</f>
        <v>81</v>
      </c>
      <c r="C39" s="7">
        <f>C35*A39</f>
        <v>81</v>
      </c>
      <c r="D39" s="5">
        <f>A39*C36</f>
        <v>810000</v>
      </c>
      <c r="E39" s="13">
        <f>(B34*B39)+(B35*C39)+D39</f>
        <v>967464</v>
      </c>
      <c r="F39" s="9">
        <f>F35-E39</f>
        <v>644153.84999999986</v>
      </c>
    </row>
  </sheetData>
  <mergeCells count="7">
    <mergeCell ref="A32:F32"/>
    <mergeCell ref="A2:F2"/>
    <mergeCell ref="H2:M2"/>
    <mergeCell ref="A12:F12"/>
    <mergeCell ref="H12:M12"/>
    <mergeCell ref="A22:F22"/>
    <mergeCell ref="I23:L23"/>
  </mergeCells>
  <conditionalFormatting sqref="F39">
    <cfRule type="cellIs" dxfId="35" priority="16" operator="lessThan">
      <formula>0</formula>
    </cfRule>
    <cfRule type="cellIs" priority="17" operator="greaterThan">
      <formula>0</formula>
    </cfRule>
    <cfRule type="cellIs" dxfId="34" priority="18" operator="greaterThan">
      <formula>-19737</formula>
    </cfRule>
  </conditionalFormatting>
  <conditionalFormatting sqref="F29">
    <cfRule type="cellIs" dxfId="33" priority="13" operator="lessThan">
      <formula>0</formula>
    </cfRule>
    <cfRule type="cellIs" priority="14" operator="greaterThan">
      <formula>0</formula>
    </cfRule>
    <cfRule type="cellIs" dxfId="32" priority="15" operator="greaterThan">
      <formula>-19737</formula>
    </cfRule>
  </conditionalFormatting>
  <conditionalFormatting sqref="F19">
    <cfRule type="cellIs" dxfId="31" priority="10" operator="lessThan">
      <formula>0</formula>
    </cfRule>
    <cfRule type="cellIs" priority="11" operator="greaterThan">
      <formula>0</formula>
    </cfRule>
    <cfRule type="cellIs" dxfId="30" priority="12" operator="greaterThan">
      <formula>-19737</formula>
    </cfRule>
  </conditionalFormatting>
  <conditionalFormatting sqref="F9">
    <cfRule type="cellIs" dxfId="29" priority="7" operator="lessThan">
      <formula>0</formula>
    </cfRule>
    <cfRule type="cellIs" priority="8" operator="greaterThan">
      <formula>0</formula>
    </cfRule>
    <cfRule type="cellIs" dxfId="28" priority="9" operator="greaterThan">
      <formula>-19737</formula>
    </cfRule>
  </conditionalFormatting>
  <conditionalFormatting sqref="M9">
    <cfRule type="cellIs" dxfId="27" priority="4" operator="lessThan">
      <formula>0</formula>
    </cfRule>
    <cfRule type="cellIs" priority="5" operator="greaterThan">
      <formula>0</formula>
    </cfRule>
    <cfRule type="cellIs" dxfId="26" priority="6" operator="greaterThan">
      <formula>-19737</formula>
    </cfRule>
  </conditionalFormatting>
  <conditionalFormatting sqref="M19">
    <cfRule type="cellIs" dxfId="25" priority="1" operator="lessThan">
      <formula>0</formula>
    </cfRule>
    <cfRule type="cellIs" priority="2" operator="greaterThan">
      <formula>0</formula>
    </cfRule>
    <cfRule type="cellIs" dxfId="24" priority="3" operator="greaterThan">
      <formula>-19737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9"/>
  <sheetViews>
    <sheetView workbookViewId="0">
      <selection activeCell="E15" sqref="E15"/>
    </sheetView>
  </sheetViews>
  <sheetFormatPr baseColWidth="10" defaultRowHeight="15" x14ac:dyDescent="0.25"/>
  <cols>
    <col min="1" max="1" width="17.28515625" style="1" customWidth="1"/>
    <col min="2" max="2" width="11.42578125" style="1"/>
    <col min="3" max="3" width="12.85546875" bestFit="1" customWidth="1"/>
    <col min="4" max="4" width="13.42578125" bestFit="1" customWidth="1"/>
    <col min="5" max="5" width="15" bestFit="1" customWidth="1"/>
    <col min="8" max="8" width="17.28515625" bestFit="1" customWidth="1"/>
    <col min="12" max="12" width="12.85546875" customWidth="1"/>
    <col min="13" max="13" width="11.7109375" customWidth="1"/>
    <col min="14" max="14" width="15.28515625" customWidth="1"/>
  </cols>
  <sheetData>
    <row r="2" spans="1:13" x14ac:dyDescent="0.25">
      <c r="A2" s="42" t="s">
        <v>10</v>
      </c>
      <c r="B2" s="42"/>
      <c r="C2" s="42"/>
      <c r="D2" s="42"/>
      <c r="E2" s="42"/>
      <c r="F2" s="42"/>
      <c r="H2" s="42" t="s">
        <v>19</v>
      </c>
      <c r="I2" s="42"/>
      <c r="J2" s="42"/>
      <c r="K2" s="42"/>
      <c r="L2" s="42"/>
      <c r="M2" s="42"/>
    </row>
    <row r="3" spans="1:13" x14ac:dyDescent="0.25">
      <c r="A3" s="2" t="s">
        <v>4</v>
      </c>
      <c r="B3" s="2" t="s">
        <v>5</v>
      </c>
      <c r="C3" s="2" t="s">
        <v>6</v>
      </c>
      <c r="D3" s="3"/>
      <c r="E3" s="3" t="s">
        <v>7</v>
      </c>
      <c r="F3" s="4">
        <v>-0.15</v>
      </c>
      <c r="H3" s="2" t="s">
        <v>4</v>
      </c>
      <c r="I3" s="2" t="s">
        <v>5</v>
      </c>
      <c r="J3" s="2" t="s">
        <v>6</v>
      </c>
      <c r="K3" s="3"/>
      <c r="L3" s="3" t="s">
        <v>7</v>
      </c>
      <c r="M3" s="4">
        <v>-0.15</v>
      </c>
    </row>
    <row r="4" spans="1:13" x14ac:dyDescent="0.25">
      <c r="A4" s="5" t="s">
        <v>12</v>
      </c>
      <c r="B4" s="6">
        <v>740</v>
      </c>
      <c r="C4" s="5">
        <v>81</v>
      </c>
      <c r="D4" s="7">
        <f>B4*C4</f>
        <v>59940</v>
      </c>
      <c r="E4" s="8">
        <v>2335000</v>
      </c>
      <c r="F4" s="9">
        <f>E4*0.85</f>
        <v>1984750</v>
      </c>
      <c r="H4" s="5" t="s">
        <v>12</v>
      </c>
      <c r="I4" s="6">
        <f>B4</f>
        <v>740</v>
      </c>
      <c r="J4" s="5">
        <v>243</v>
      </c>
      <c r="K4" s="7">
        <f>I4*J4</f>
        <v>179820</v>
      </c>
      <c r="L4" s="8">
        <v>9537000</v>
      </c>
      <c r="M4" s="9">
        <f>L4*0.85</f>
        <v>8106450</v>
      </c>
    </row>
    <row r="5" spans="1:13" x14ac:dyDescent="0.25">
      <c r="A5" s="5" t="s">
        <v>2</v>
      </c>
      <c r="B5" s="6">
        <v>488</v>
      </c>
      <c r="C5" s="5">
        <v>174</v>
      </c>
      <c r="D5" s="7"/>
      <c r="E5" s="8">
        <f>A9*E4</f>
        <v>2335000</v>
      </c>
      <c r="F5" s="9">
        <f>E5*0.85</f>
        <v>1984750</v>
      </c>
      <c r="H5" s="5" t="s">
        <v>2</v>
      </c>
      <c r="I5" s="6">
        <f>B5</f>
        <v>488</v>
      </c>
      <c r="J5" s="5">
        <v>537</v>
      </c>
      <c r="K5" s="7"/>
      <c r="L5" s="8">
        <f>H9*L4</f>
        <v>9537000</v>
      </c>
      <c r="M5" s="9">
        <f>L5*0.85</f>
        <v>8106450</v>
      </c>
    </row>
    <row r="6" spans="1:13" x14ac:dyDescent="0.25">
      <c r="A6" s="5" t="s">
        <v>3</v>
      </c>
      <c r="B6" s="5"/>
      <c r="C6" s="5">
        <v>1600000</v>
      </c>
      <c r="D6" s="7"/>
      <c r="E6" s="11"/>
      <c r="F6" s="11"/>
      <c r="H6" s="5" t="s">
        <v>3</v>
      </c>
      <c r="I6" s="5"/>
      <c r="J6" s="5">
        <v>5000000</v>
      </c>
      <c r="K6" s="7"/>
      <c r="L6" s="11"/>
      <c r="M6" s="11"/>
    </row>
    <row r="7" spans="1:13" x14ac:dyDescent="0.25">
      <c r="A7" s="10"/>
      <c r="B7" s="10"/>
      <c r="C7" s="11"/>
      <c r="D7" s="11"/>
      <c r="E7" s="11"/>
      <c r="F7" s="11"/>
      <c r="H7" s="10"/>
      <c r="I7" s="10"/>
      <c r="J7" s="11"/>
      <c r="K7" s="11"/>
      <c r="L7" s="11"/>
      <c r="M7" s="11"/>
    </row>
    <row r="8" spans="1:13" x14ac:dyDescent="0.25">
      <c r="A8" s="10" t="s">
        <v>0</v>
      </c>
      <c r="B8" s="10" t="s">
        <v>1</v>
      </c>
      <c r="C8" s="11" t="s">
        <v>13</v>
      </c>
      <c r="D8" s="11" t="s">
        <v>3</v>
      </c>
      <c r="E8" s="10" t="s">
        <v>9</v>
      </c>
      <c r="F8" s="12" t="s">
        <v>8</v>
      </c>
      <c r="H8" s="10" t="s">
        <v>0</v>
      </c>
      <c r="I8" s="10" t="s">
        <v>1</v>
      </c>
      <c r="J8" s="11" t="s">
        <v>13</v>
      </c>
      <c r="K8" s="11" t="s">
        <v>3</v>
      </c>
      <c r="L8" s="10" t="s">
        <v>9</v>
      </c>
      <c r="M8" s="12" t="s">
        <v>8</v>
      </c>
    </row>
    <row r="9" spans="1:13" x14ac:dyDescent="0.25">
      <c r="A9" s="6">
        <v>1</v>
      </c>
      <c r="B9" s="5">
        <f>A9*C4</f>
        <v>81</v>
      </c>
      <c r="C9" s="7">
        <f>C5*A9</f>
        <v>174</v>
      </c>
      <c r="D9" s="5">
        <f>A9*C6</f>
        <v>1600000</v>
      </c>
      <c r="E9" s="13">
        <f>(B4*B9)+(B5*C9)+D9</f>
        <v>1744852</v>
      </c>
      <c r="F9" s="9">
        <f>F5-E9</f>
        <v>239898</v>
      </c>
      <c r="H9" s="6">
        <v>1</v>
      </c>
      <c r="I9" s="5">
        <f>H9*J4</f>
        <v>243</v>
      </c>
      <c r="J9" s="7">
        <f>J5*H9</f>
        <v>537</v>
      </c>
      <c r="K9" s="5">
        <f>H9*J6</f>
        <v>5000000</v>
      </c>
      <c r="L9" s="13">
        <f>(I4*I9)+(I5*J9)+K9</f>
        <v>5441876</v>
      </c>
      <c r="M9" s="9">
        <f>M5-L9</f>
        <v>2664574</v>
      </c>
    </row>
    <row r="12" spans="1:13" x14ac:dyDescent="0.25">
      <c r="A12" s="42" t="s">
        <v>11</v>
      </c>
      <c r="B12" s="42"/>
      <c r="C12" s="42"/>
      <c r="D12" s="42"/>
      <c r="E12" s="42"/>
      <c r="F12" s="42"/>
      <c r="H12" s="42" t="s">
        <v>20</v>
      </c>
      <c r="I12" s="42"/>
      <c r="J12" s="42"/>
      <c r="K12" s="42"/>
      <c r="L12" s="42"/>
      <c r="M12" s="42"/>
    </row>
    <row r="13" spans="1:13" x14ac:dyDescent="0.25">
      <c r="A13" s="2" t="s">
        <v>4</v>
      </c>
      <c r="B13" s="2" t="s">
        <v>5</v>
      </c>
      <c r="C13" s="2" t="s">
        <v>6</v>
      </c>
      <c r="D13" s="3"/>
      <c r="E13" s="3" t="s">
        <v>7</v>
      </c>
      <c r="F13" s="4">
        <v>-0.15</v>
      </c>
      <c r="H13" s="2" t="s">
        <v>4</v>
      </c>
      <c r="I13" s="2" t="s">
        <v>5</v>
      </c>
      <c r="J13" s="2" t="s">
        <v>6</v>
      </c>
      <c r="K13" s="3"/>
      <c r="L13" s="3" t="s">
        <v>7</v>
      </c>
      <c r="M13" s="4">
        <v>-0.15</v>
      </c>
    </row>
    <row r="14" spans="1:13" x14ac:dyDescent="0.25">
      <c r="A14" s="5" t="s">
        <v>12</v>
      </c>
      <c r="B14" s="6">
        <f>B4</f>
        <v>740</v>
      </c>
      <c r="C14" s="5">
        <v>27</v>
      </c>
      <c r="D14" s="7"/>
      <c r="E14" s="8">
        <v>719000</v>
      </c>
      <c r="F14" s="9">
        <f>E14*0.85</f>
        <v>611150</v>
      </c>
      <c r="H14" s="5" t="s">
        <v>12</v>
      </c>
      <c r="I14" s="6">
        <f>B4</f>
        <v>740</v>
      </c>
      <c r="J14" s="5">
        <v>729</v>
      </c>
      <c r="K14" s="7">
        <f>I14*J14</f>
        <v>539460</v>
      </c>
      <c r="L14" s="8">
        <v>26753000</v>
      </c>
      <c r="M14" s="9">
        <f>L14*0.85</f>
        <v>22740050</v>
      </c>
    </row>
    <row r="15" spans="1:13" x14ac:dyDescent="0.25">
      <c r="A15" s="5" t="s">
        <v>2</v>
      </c>
      <c r="B15" s="6">
        <f>B5</f>
        <v>488</v>
      </c>
      <c r="C15" s="5">
        <v>54</v>
      </c>
      <c r="D15" s="7"/>
      <c r="E15" s="8">
        <f>A19*E14</f>
        <v>2157000</v>
      </c>
      <c r="F15" s="9">
        <f>E15*0.85</f>
        <v>1833450</v>
      </c>
      <c r="H15" s="5" t="s">
        <v>2</v>
      </c>
      <c r="I15" s="6">
        <f>B5</f>
        <v>488</v>
      </c>
      <c r="J15" s="5">
        <v>1631</v>
      </c>
      <c r="K15" s="7"/>
      <c r="L15" s="8">
        <f>H19*L14</f>
        <v>26753000</v>
      </c>
      <c r="M15" s="9">
        <f>L15*0.85</f>
        <v>22740050</v>
      </c>
    </row>
    <row r="16" spans="1:13" x14ac:dyDescent="0.25">
      <c r="A16" s="5" t="s">
        <v>3</v>
      </c>
      <c r="B16" s="5"/>
      <c r="C16" s="5">
        <v>500000</v>
      </c>
      <c r="D16" s="7"/>
      <c r="E16" s="11"/>
      <c r="F16" s="11"/>
      <c r="H16" s="5" t="s">
        <v>3</v>
      </c>
      <c r="I16" s="5"/>
      <c r="J16" s="5">
        <v>15400000</v>
      </c>
      <c r="K16" s="7"/>
      <c r="L16" s="11"/>
      <c r="M16" s="11"/>
    </row>
    <row r="17" spans="1:13" x14ac:dyDescent="0.25">
      <c r="A17" s="10"/>
      <c r="B17" s="10"/>
      <c r="C17" s="11"/>
      <c r="D17" s="11"/>
      <c r="E17" s="11"/>
      <c r="F17" s="11"/>
      <c r="H17" s="10"/>
      <c r="I17" s="10"/>
      <c r="J17" s="11"/>
      <c r="K17" s="11"/>
      <c r="L17" s="11"/>
      <c r="M17" s="11"/>
    </row>
    <row r="18" spans="1:13" x14ac:dyDescent="0.25">
      <c r="A18" s="10" t="s">
        <v>0</v>
      </c>
      <c r="B18" s="10" t="s">
        <v>1</v>
      </c>
      <c r="C18" s="11" t="s">
        <v>13</v>
      </c>
      <c r="D18" s="11" t="s">
        <v>3</v>
      </c>
      <c r="E18" s="10" t="s">
        <v>9</v>
      </c>
      <c r="F18" s="12" t="s">
        <v>8</v>
      </c>
      <c r="H18" s="10" t="s">
        <v>0</v>
      </c>
      <c r="I18" s="10" t="s">
        <v>1</v>
      </c>
      <c r="J18" s="11" t="s">
        <v>13</v>
      </c>
      <c r="K18" s="11" t="s">
        <v>3</v>
      </c>
      <c r="L18" s="10" t="s">
        <v>9</v>
      </c>
      <c r="M18" s="12" t="s">
        <v>8</v>
      </c>
    </row>
    <row r="19" spans="1:13" x14ac:dyDescent="0.25">
      <c r="A19" s="6">
        <v>3</v>
      </c>
      <c r="B19" s="5">
        <f>A19*C14</f>
        <v>81</v>
      </c>
      <c r="C19" s="7">
        <f>C15*A19</f>
        <v>162</v>
      </c>
      <c r="D19" s="5">
        <f>A19*C16</f>
        <v>1500000</v>
      </c>
      <c r="E19" s="13">
        <f>(B14*B19)+(B15*C19)+D19</f>
        <v>1638996</v>
      </c>
      <c r="F19" s="9">
        <f>F15-E19</f>
        <v>194454</v>
      </c>
      <c r="H19" s="6">
        <v>1</v>
      </c>
      <c r="I19" s="5">
        <f>H19*J14</f>
        <v>729</v>
      </c>
      <c r="J19" s="7">
        <f>J15*H19</f>
        <v>1631</v>
      </c>
      <c r="K19" s="5">
        <f>H19*J16</f>
        <v>15400000</v>
      </c>
      <c r="L19" s="13">
        <f>(I14*I19)+(I15*J19)+K19</f>
        <v>16735388</v>
      </c>
      <c r="M19" s="9">
        <f>M15-L19</f>
        <v>6004662</v>
      </c>
    </row>
    <row r="21" spans="1:13" x14ac:dyDescent="0.25">
      <c r="K21" s="14"/>
    </row>
    <row r="22" spans="1:13" x14ac:dyDescent="0.25">
      <c r="A22" s="42" t="s">
        <v>14</v>
      </c>
      <c r="B22" s="42"/>
      <c r="C22" s="42"/>
      <c r="D22" s="42"/>
      <c r="E22" s="42"/>
      <c r="F22" s="42"/>
    </row>
    <row r="23" spans="1:13" x14ac:dyDescent="0.25">
      <c r="A23" s="2" t="s">
        <v>4</v>
      </c>
      <c r="B23" s="2" t="s">
        <v>5</v>
      </c>
      <c r="C23" s="2" t="s">
        <v>6</v>
      </c>
      <c r="D23" s="3"/>
      <c r="E23" s="3" t="s">
        <v>7</v>
      </c>
      <c r="F23" s="4">
        <v>-0.15</v>
      </c>
      <c r="I23" s="44" t="s">
        <v>17</v>
      </c>
      <c r="J23" s="44"/>
      <c r="K23" s="44"/>
      <c r="L23" s="45"/>
    </row>
    <row r="24" spans="1:13" x14ac:dyDescent="0.25">
      <c r="A24" s="5" t="s">
        <v>12</v>
      </c>
      <c r="B24" s="6">
        <f>B4</f>
        <v>740</v>
      </c>
      <c r="C24" s="5">
        <v>9</v>
      </c>
      <c r="D24" s="7"/>
      <c r="E24" s="8">
        <v>293000</v>
      </c>
      <c r="F24" s="9">
        <f>E24*0.85</f>
        <v>249050</v>
      </c>
      <c r="I24" s="2" t="s">
        <v>4</v>
      </c>
      <c r="J24" s="2" t="s">
        <v>18</v>
      </c>
      <c r="K24" s="2" t="s">
        <v>16</v>
      </c>
      <c r="L24" s="2" t="s">
        <v>5</v>
      </c>
    </row>
    <row r="25" spans="1:13" x14ac:dyDescent="0.25">
      <c r="A25" s="5" t="s">
        <v>2</v>
      </c>
      <c r="B25" s="6">
        <f>B5</f>
        <v>488</v>
      </c>
      <c r="C25" s="5">
        <v>15</v>
      </c>
      <c r="D25" s="7"/>
      <c r="E25" s="8">
        <f>A29*E24</f>
        <v>2637000</v>
      </c>
      <c r="F25" s="9">
        <f>E25*0.85</f>
        <v>2241450</v>
      </c>
      <c r="I25" s="5" t="s">
        <v>13</v>
      </c>
      <c r="J25" s="6">
        <v>1384000</v>
      </c>
      <c r="K25" s="6">
        <v>5000</v>
      </c>
      <c r="L25" s="9">
        <f>ROUNDUP(J25/K25,0)</f>
        <v>277</v>
      </c>
    </row>
    <row r="26" spans="1:13" x14ac:dyDescent="0.25">
      <c r="A26" s="5" t="s">
        <v>3</v>
      </c>
      <c r="B26" s="5"/>
      <c r="C26" s="5">
        <v>140000</v>
      </c>
      <c r="D26" s="7"/>
      <c r="E26" s="11"/>
      <c r="F26" s="11"/>
      <c r="I26" s="5" t="s">
        <v>1</v>
      </c>
      <c r="J26" s="6">
        <v>747000</v>
      </c>
      <c r="K26" s="6">
        <v>65</v>
      </c>
      <c r="L26" s="9">
        <f>ROUNDUP(J26/K26,0)</f>
        <v>11493</v>
      </c>
    </row>
    <row r="27" spans="1:13" x14ac:dyDescent="0.25">
      <c r="A27" s="10"/>
      <c r="B27" s="10"/>
      <c r="C27" s="11"/>
      <c r="D27" s="11"/>
      <c r="E27" s="11"/>
      <c r="F27" s="11"/>
    </row>
    <row r="28" spans="1:13" x14ac:dyDescent="0.25">
      <c r="A28" s="10" t="s">
        <v>0</v>
      </c>
      <c r="B28" s="10" t="s">
        <v>1</v>
      </c>
      <c r="C28" s="11" t="s">
        <v>13</v>
      </c>
      <c r="D28" s="11" t="s">
        <v>3</v>
      </c>
      <c r="E28" s="10" t="s">
        <v>9</v>
      </c>
      <c r="F28" s="12" t="s">
        <v>8</v>
      </c>
      <c r="H28" s="15"/>
    </row>
    <row r="29" spans="1:13" x14ac:dyDescent="0.25">
      <c r="A29" s="6">
        <v>9</v>
      </c>
      <c r="B29" s="5">
        <f>A29*C24</f>
        <v>81</v>
      </c>
      <c r="C29" s="7">
        <f>C25*A29</f>
        <v>135</v>
      </c>
      <c r="D29" s="5">
        <f>A29*C26</f>
        <v>1260000</v>
      </c>
      <c r="E29" s="13">
        <f>(B24*B29)+(B25*C29)+D29</f>
        <v>1385820</v>
      </c>
      <c r="F29" s="9">
        <f>F25-E29</f>
        <v>855630</v>
      </c>
    </row>
    <row r="32" spans="1:13" x14ac:dyDescent="0.25">
      <c r="A32" s="42" t="s">
        <v>15</v>
      </c>
      <c r="B32" s="42"/>
      <c r="C32" s="42"/>
      <c r="D32" s="42"/>
      <c r="E32" s="42"/>
      <c r="F32" s="42"/>
    </row>
    <row r="33" spans="1:10" x14ac:dyDescent="0.25">
      <c r="A33" s="2" t="s">
        <v>4</v>
      </c>
      <c r="B33" s="2" t="s">
        <v>5</v>
      </c>
      <c r="C33" s="2" t="s">
        <v>6</v>
      </c>
      <c r="D33" s="3"/>
      <c r="E33" s="3" t="s">
        <v>7</v>
      </c>
      <c r="F33" s="4">
        <v>-0.15</v>
      </c>
    </row>
    <row r="34" spans="1:10" x14ac:dyDescent="0.25">
      <c r="A34" s="5" t="s">
        <v>12</v>
      </c>
      <c r="B34" s="6">
        <f>B4</f>
        <v>740</v>
      </c>
      <c r="C34" s="5">
        <v>3</v>
      </c>
      <c r="D34" s="7"/>
      <c r="E34" s="8">
        <v>70223</v>
      </c>
      <c r="F34" s="9">
        <f>E34*0.85</f>
        <v>59689.549999999996</v>
      </c>
      <c r="I34">
        <v>246000</v>
      </c>
      <c r="J34">
        <v>75000</v>
      </c>
    </row>
    <row r="35" spans="1:10" x14ac:dyDescent="0.25">
      <c r="A35" s="5" t="s">
        <v>2</v>
      </c>
      <c r="B35" s="6">
        <f>B5</f>
        <v>488</v>
      </c>
      <c r="C35" s="5">
        <v>3</v>
      </c>
      <c r="D35" s="7"/>
      <c r="E35" s="8">
        <f>A39*E34</f>
        <v>1896021</v>
      </c>
      <c r="F35" s="9">
        <f>E35*0.85</f>
        <v>1611617.8499999999</v>
      </c>
      <c r="I35">
        <f>I34*3+80000+9*B25</f>
        <v>822392</v>
      </c>
      <c r="J35">
        <f>J34*3+50000+5*C25</f>
        <v>275075</v>
      </c>
    </row>
    <row r="36" spans="1:10" x14ac:dyDescent="0.25">
      <c r="A36" s="5" t="s">
        <v>3</v>
      </c>
      <c r="B36" s="5"/>
      <c r="C36" s="5">
        <v>30000</v>
      </c>
      <c r="D36" s="7"/>
      <c r="E36" s="11"/>
      <c r="F36" s="11"/>
    </row>
    <row r="37" spans="1:10" x14ac:dyDescent="0.25">
      <c r="A37" s="10"/>
      <c r="B37" s="10"/>
      <c r="C37" s="11"/>
      <c r="D37" s="11"/>
      <c r="E37" s="11"/>
      <c r="F37" s="11"/>
    </row>
    <row r="38" spans="1:10" x14ac:dyDescent="0.25">
      <c r="A38" s="10" t="s">
        <v>0</v>
      </c>
      <c r="B38" s="10" t="s">
        <v>1</v>
      </c>
      <c r="C38" s="11" t="s">
        <v>13</v>
      </c>
      <c r="D38" s="11" t="s">
        <v>3</v>
      </c>
      <c r="E38" s="10" t="s">
        <v>9</v>
      </c>
      <c r="F38" s="12" t="s">
        <v>8</v>
      </c>
    </row>
    <row r="39" spans="1:10" x14ac:dyDescent="0.25">
      <c r="A39" s="6">
        <v>27</v>
      </c>
      <c r="B39" s="5">
        <f>A39*C34</f>
        <v>81</v>
      </c>
      <c r="C39" s="7">
        <f>C35*A39</f>
        <v>81</v>
      </c>
      <c r="D39" s="5">
        <f>A39*C36</f>
        <v>810000</v>
      </c>
      <c r="E39" s="13">
        <f>(B34*B39)+(B35*C39)+D39</f>
        <v>909468</v>
      </c>
      <c r="F39" s="9">
        <f>F35-E39</f>
        <v>702149.84999999986</v>
      </c>
    </row>
  </sheetData>
  <mergeCells count="7">
    <mergeCell ref="A32:F32"/>
    <mergeCell ref="A2:F2"/>
    <mergeCell ref="H2:M2"/>
    <mergeCell ref="A12:F12"/>
    <mergeCell ref="H12:M12"/>
    <mergeCell ref="A22:F22"/>
    <mergeCell ref="I23:L23"/>
  </mergeCells>
  <conditionalFormatting sqref="F39">
    <cfRule type="cellIs" dxfId="23" priority="16" operator="lessThan">
      <formula>0</formula>
    </cfRule>
    <cfRule type="cellIs" priority="17" operator="greaterThan">
      <formula>0</formula>
    </cfRule>
    <cfRule type="cellIs" dxfId="22" priority="18" operator="greaterThan">
      <formula>-19737</formula>
    </cfRule>
  </conditionalFormatting>
  <conditionalFormatting sqref="F29">
    <cfRule type="cellIs" dxfId="21" priority="13" operator="lessThan">
      <formula>0</formula>
    </cfRule>
    <cfRule type="cellIs" priority="14" operator="greaterThan">
      <formula>0</formula>
    </cfRule>
    <cfRule type="cellIs" dxfId="20" priority="15" operator="greaterThan">
      <formula>-19737</formula>
    </cfRule>
  </conditionalFormatting>
  <conditionalFormatting sqref="F19">
    <cfRule type="cellIs" dxfId="19" priority="10" operator="lessThan">
      <formula>0</formula>
    </cfRule>
    <cfRule type="cellIs" priority="11" operator="greaterThan">
      <formula>0</formula>
    </cfRule>
    <cfRule type="cellIs" dxfId="18" priority="12" operator="greaterThan">
      <formula>-19737</formula>
    </cfRule>
  </conditionalFormatting>
  <conditionalFormatting sqref="F9">
    <cfRule type="cellIs" dxfId="17" priority="7" operator="lessThan">
      <formula>0</formula>
    </cfRule>
    <cfRule type="cellIs" priority="8" operator="greaterThan">
      <formula>0</formula>
    </cfRule>
    <cfRule type="cellIs" dxfId="16" priority="9" operator="greaterThan">
      <formula>-19737</formula>
    </cfRule>
  </conditionalFormatting>
  <conditionalFormatting sqref="M9">
    <cfRule type="cellIs" dxfId="15" priority="4" operator="lessThan">
      <formula>0</formula>
    </cfRule>
    <cfRule type="cellIs" priority="5" operator="greaterThan">
      <formula>0</formula>
    </cfRule>
    <cfRule type="cellIs" dxfId="14" priority="6" operator="greaterThan">
      <formula>-19737</formula>
    </cfRule>
  </conditionalFormatting>
  <conditionalFormatting sqref="M19">
    <cfRule type="cellIs" dxfId="13" priority="1" operator="lessThan">
      <formula>0</formula>
    </cfRule>
    <cfRule type="cellIs" priority="2" operator="greaterThan">
      <formula>0</formula>
    </cfRule>
    <cfRule type="cellIs" dxfId="12" priority="3" operator="greaterThan">
      <formula>-19737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39"/>
  <sheetViews>
    <sheetView workbookViewId="0">
      <selection activeCell="B30" sqref="B30"/>
    </sheetView>
  </sheetViews>
  <sheetFormatPr baseColWidth="10" defaultRowHeight="15" x14ac:dyDescent="0.25"/>
  <cols>
    <col min="1" max="1" width="17.28515625" style="1" customWidth="1"/>
    <col min="2" max="2" width="11.42578125" style="1"/>
    <col min="3" max="3" width="12.85546875" bestFit="1" customWidth="1"/>
    <col min="4" max="4" width="13.42578125" bestFit="1" customWidth="1"/>
    <col min="5" max="5" width="15" bestFit="1" customWidth="1"/>
    <col min="8" max="8" width="17.28515625" bestFit="1" customWidth="1"/>
    <col min="12" max="12" width="12.85546875" customWidth="1"/>
    <col min="13" max="13" width="11.7109375" customWidth="1"/>
    <col min="14" max="14" width="15.28515625" customWidth="1"/>
  </cols>
  <sheetData>
    <row r="2" spans="1:13" x14ac:dyDescent="0.25">
      <c r="A2" s="42" t="s">
        <v>10</v>
      </c>
      <c r="B2" s="42"/>
      <c r="C2" s="42"/>
      <c r="D2" s="42"/>
      <c r="E2" s="42"/>
      <c r="F2" s="42"/>
      <c r="H2" s="42" t="s">
        <v>19</v>
      </c>
      <c r="I2" s="42"/>
      <c r="J2" s="42"/>
      <c r="K2" s="42"/>
      <c r="L2" s="42"/>
      <c r="M2" s="42"/>
    </row>
    <row r="3" spans="1:13" x14ac:dyDescent="0.25">
      <c r="A3" s="2" t="s">
        <v>4</v>
      </c>
      <c r="B3" s="2" t="s">
        <v>5</v>
      </c>
      <c r="C3" s="2" t="s">
        <v>6</v>
      </c>
      <c r="D3" s="3"/>
      <c r="E3" s="3" t="s">
        <v>7</v>
      </c>
      <c r="F3" s="4">
        <v>-0.15</v>
      </c>
      <c r="H3" s="2" t="s">
        <v>4</v>
      </c>
      <c r="I3" s="2" t="s">
        <v>5</v>
      </c>
      <c r="J3" s="2" t="s">
        <v>6</v>
      </c>
      <c r="K3" s="3"/>
      <c r="L3" s="3" t="s">
        <v>7</v>
      </c>
      <c r="M3" s="4">
        <v>-0.15</v>
      </c>
    </row>
    <row r="4" spans="1:13" x14ac:dyDescent="0.25">
      <c r="A4" s="5" t="s">
        <v>12</v>
      </c>
      <c r="B4" s="6">
        <v>9800</v>
      </c>
      <c r="C4" s="5">
        <v>81</v>
      </c>
      <c r="D4" s="7">
        <f>B4*C4</f>
        <v>793800</v>
      </c>
      <c r="E4" s="8">
        <v>2992000</v>
      </c>
      <c r="F4" s="9">
        <f>E4*0.85</f>
        <v>2543200</v>
      </c>
      <c r="H4" s="5" t="s">
        <v>12</v>
      </c>
      <c r="I4" s="6">
        <f>B4</f>
        <v>9800</v>
      </c>
      <c r="J4" s="5">
        <v>243</v>
      </c>
      <c r="K4" s="7">
        <f>I4*J4</f>
        <v>2381400</v>
      </c>
      <c r="L4" s="8">
        <v>9537000</v>
      </c>
      <c r="M4" s="9">
        <f>L4*0.85</f>
        <v>8106450</v>
      </c>
    </row>
    <row r="5" spans="1:13" x14ac:dyDescent="0.25">
      <c r="A5" s="5" t="s">
        <v>2</v>
      </c>
      <c r="B5" s="6">
        <v>277</v>
      </c>
      <c r="C5" s="5">
        <v>174</v>
      </c>
      <c r="D5" s="7"/>
      <c r="E5" s="8">
        <f>A9*E4</f>
        <v>2992000</v>
      </c>
      <c r="F5" s="9">
        <f>E5*0.85</f>
        <v>2543200</v>
      </c>
      <c r="H5" s="5" t="s">
        <v>2</v>
      </c>
      <c r="I5" s="6">
        <f>B5</f>
        <v>277</v>
      </c>
      <c r="J5" s="5">
        <v>537</v>
      </c>
      <c r="K5" s="7"/>
      <c r="L5" s="8">
        <f>H9*L4</f>
        <v>9537000</v>
      </c>
      <c r="M5" s="9">
        <f>L5*0.85</f>
        <v>8106450</v>
      </c>
    </row>
    <row r="6" spans="1:13" x14ac:dyDescent="0.25">
      <c r="A6" s="5" t="s">
        <v>3</v>
      </c>
      <c r="B6" s="5"/>
      <c r="C6" s="5">
        <v>1600000</v>
      </c>
      <c r="D6" s="7"/>
      <c r="E6" s="11"/>
      <c r="F6" s="11"/>
      <c r="H6" s="5" t="s">
        <v>3</v>
      </c>
      <c r="I6" s="5"/>
      <c r="J6" s="5">
        <v>5000000</v>
      </c>
      <c r="K6" s="7"/>
      <c r="L6" s="11"/>
      <c r="M6" s="11"/>
    </row>
    <row r="7" spans="1:13" x14ac:dyDescent="0.25">
      <c r="A7" s="10"/>
      <c r="B7" s="10"/>
      <c r="C7" s="11"/>
      <c r="D7" s="11"/>
      <c r="E7" s="11"/>
      <c r="F7" s="11"/>
      <c r="H7" s="10"/>
      <c r="I7" s="10"/>
      <c r="J7" s="11"/>
      <c r="K7" s="11"/>
      <c r="L7" s="11"/>
      <c r="M7" s="11"/>
    </row>
    <row r="8" spans="1:13" x14ac:dyDescent="0.25">
      <c r="A8" s="10" t="s">
        <v>0</v>
      </c>
      <c r="B8" s="10" t="s">
        <v>1</v>
      </c>
      <c r="C8" s="11" t="s">
        <v>13</v>
      </c>
      <c r="D8" s="11" t="s">
        <v>3</v>
      </c>
      <c r="E8" s="10" t="s">
        <v>9</v>
      </c>
      <c r="F8" s="12" t="s">
        <v>8</v>
      </c>
      <c r="H8" s="10" t="s">
        <v>0</v>
      </c>
      <c r="I8" s="10" t="s">
        <v>1</v>
      </c>
      <c r="J8" s="11" t="s">
        <v>13</v>
      </c>
      <c r="K8" s="11" t="s">
        <v>3</v>
      </c>
      <c r="L8" s="10" t="s">
        <v>9</v>
      </c>
      <c r="M8" s="12" t="s">
        <v>8</v>
      </c>
    </row>
    <row r="9" spans="1:13" x14ac:dyDescent="0.25">
      <c r="A9" s="6">
        <v>1</v>
      </c>
      <c r="B9" s="5">
        <f>A9*C4</f>
        <v>81</v>
      </c>
      <c r="C9" s="7">
        <f>C5*A9</f>
        <v>174</v>
      </c>
      <c r="D9" s="5">
        <f>A9*C6</f>
        <v>1600000</v>
      </c>
      <c r="E9" s="13">
        <f>(B4*B9)+(B5*C9)+D9</f>
        <v>2441998</v>
      </c>
      <c r="F9" s="9">
        <f>F5-E9</f>
        <v>101202</v>
      </c>
      <c r="H9" s="6">
        <v>1</v>
      </c>
      <c r="I9" s="5">
        <f>H9*J4</f>
        <v>243</v>
      </c>
      <c r="J9" s="7">
        <f>J5*H9</f>
        <v>537</v>
      </c>
      <c r="K9" s="5">
        <f>H9*J6</f>
        <v>5000000</v>
      </c>
      <c r="L9" s="13">
        <f>(I4*I9)+(I5*J9)+K9</f>
        <v>7530149</v>
      </c>
      <c r="M9" s="9">
        <f>M5-L9</f>
        <v>576301</v>
      </c>
    </row>
    <row r="12" spans="1:13" x14ac:dyDescent="0.25">
      <c r="A12" s="42" t="s">
        <v>11</v>
      </c>
      <c r="B12" s="42"/>
      <c r="C12" s="42"/>
      <c r="D12" s="42"/>
      <c r="E12" s="42"/>
      <c r="F12" s="42"/>
      <c r="H12" s="42" t="s">
        <v>20</v>
      </c>
      <c r="I12" s="42"/>
      <c r="J12" s="42"/>
      <c r="K12" s="42"/>
      <c r="L12" s="42"/>
      <c r="M12" s="42"/>
    </row>
    <row r="13" spans="1:13" x14ac:dyDescent="0.25">
      <c r="A13" s="2" t="s">
        <v>4</v>
      </c>
      <c r="B13" s="2" t="s">
        <v>5</v>
      </c>
      <c r="C13" s="2" t="s">
        <v>6</v>
      </c>
      <c r="D13" s="3"/>
      <c r="E13" s="3" t="s">
        <v>7</v>
      </c>
      <c r="F13" s="4">
        <v>-0.15</v>
      </c>
      <c r="H13" s="2" t="s">
        <v>4</v>
      </c>
      <c r="I13" s="2" t="s">
        <v>5</v>
      </c>
      <c r="J13" s="2" t="s">
        <v>6</v>
      </c>
      <c r="K13" s="3"/>
      <c r="L13" s="3" t="s">
        <v>7</v>
      </c>
      <c r="M13" s="4">
        <v>-0.15</v>
      </c>
    </row>
    <row r="14" spans="1:13" x14ac:dyDescent="0.25">
      <c r="A14" s="5" t="s">
        <v>12</v>
      </c>
      <c r="B14" s="6">
        <f>B4</f>
        <v>9800</v>
      </c>
      <c r="C14" s="5">
        <v>27</v>
      </c>
      <c r="D14" s="7"/>
      <c r="E14" s="8">
        <v>984000</v>
      </c>
      <c r="F14" s="9">
        <f>E14*0.85</f>
        <v>836400</v>
      </c>
      <c r="H14" s="5" t="s">
        <v>12</v>
      </c>
      <c r="I14" s="6">
        <f>B4</f>
        <v>9800</v>
      </c>
      <c r="J14" s="5">
        <v>729</v>
      </c>
      <c r="K14" s="7">
        <f>I14*J14</f>
        <v>7144200</v>
      </c>
      <c r="L14" s="8">
        <v>26753000</v>
      </c>
      <c r="M14" s="9">
        <f>L14*0.85</f>
        <v>22740050</v>
      </c>
    </row>
    <row r="15" spans="1:13" x14ac:dyDescent="0.25">
      <c r="A15" s="5" t="s">
        <v>2</v>
      </c>
      <c r="B15" s="6">
        <f>B5</f>
        <v>277</v>
      </c>
      <c r="C15" s="5">
        <v>54</v>
      </c>
      <c r="D15" s="7"/>
      <c r="E15" s="8">
        <f>A19*E14</f>
        <v>2952000</v>
      </c>
      <c r="F15" s="9">
        <f>E15*0.85</f>
        <v>2509200</v>
      </c>
      <c r="H15" s="5" t="s">
        <v>2</v>
      </c>
      <c r="I15" s="6">
        <f>B5</f>
        <v>277</v>
      </c>
      <c r="J15" s="5">
        <v>1631</v>
      </c>
      <c r="K15" s="7"/>
      <c r="L15" s="8">
        <f>H19*L14</f>
        <v>26753000</v>
      </c>
      <c r="M15" s="9">
        <f>L15*0.85</f>
        <v>22740050</v>
      </c>
    </row>
    <row r="16" spans="1:13" x14ac:dyDescent="0.25">
      <c r="A16" s="5" t="s">
        <v>3</v>
      </c>
      <c r="B16" s="5"/>
      <c r="C16" s="5">
        <v>500000</v>
      </c>
      <c r="D16" s="7"/>
      <c r="E16" s="11"/>
      <c r="F16" s="11"/>
      <c r="H16" s="5" t="s">
        <v>3</v>
      </c>
      <c r="I16" s="5"/>
      <c r="J16" s="5">
        <v>15400000</v>
      </c>
      <c r="K16" s="7"/>
      <c r="L16" s="11"/>
      <c r="M16" s="11"/>
    </row>
    <row r="17" spans="1:13" x14ac:dyDescent="0.25">
      <c r="A17" s="10"/>
      <c r="B17" s="10"/>
      <c r="C17" s="11"/>
      <c r="D17" s="11"/>
      <c r="E17" s="11"/>
      <c r="F17" s="11"/>
      <c r="H17" s="10"/>
      <c r="I17" s="10"/>
      <c r="J17" s="11"/>
      <c r="K17" s="11"/>
      <c r="L17" s="11"/>
      <c r="M17" s="11"/>
    </row>
    <row r="18" spans="1:13" x14ac:dyDescent="0.25">
      <c r="A18" s="10" t="s">
        <v>0</v>
      </c>
      <c r="B18" s="10" t="s">
        <v>1</v>
      </c>
      <c r="C18" s="11" t="s">
        <v>13</v>
      </c>
      <c r="D18" s="11" t="s">
        <v>3</v>
      </c>
      <c r="E18" s="10" t="s">
        <v>9</v>
      </c>
      <c r="F18" s="12" t="s">
        <v>8</v>
      </c>
      <c r="H18" s="10" t="s">
        <v>0</v>
      </c>
      <c r="I18" s="10" t="s">
        <v>1</v>
      </c>
      <c r="J18" s="11" t="s">
        <v>13</v>
      </c>
      <c r="K18" s="11" t="s">
        <v>3</v>
      </c>
      <c r="L18" s="10" t="s">
        <v>9</v>
      </c>
      <c r="M18" s="12" t="s">
        <v>8</v>
      </c>
    </row>
    <row r="19" spans="1:13" x14ac:dyDescent="0.25">
      <c r="A19" s="6">
        <v>3</v>
      </c>
      <c r="B19" s="5">
        <f>A19*C14</f>
        <v>81</v>
      </c>
      <c r="C19" s="7">
        <f>C15*A19</f>
        <v>162</v>
      </c>
      <c r="D19" s="5">
        <f>A19*C16</f>
        <v>1500000</v>
      </c>
      <c r="E19" s="13">
        <f>(B14*B19)+(B15*C19)+D19</f>
        <v>2338674</v>
      </c>
      <c r="F19" s="9">
        <f>F15-E19</f>
        <v>170526</v>
      </c>
      <c r="H19" s="6">
        <v>1</v>
      </c>
      <c r="I19" s="5">
        <f>H19*J14</f>
        <v>729</v>
      </c>
      <c r="J19" s="7">
        <f>J15*H19</f>
        <v>1631</v>
      </c>
      <c r="K19" s="5">
        <f>H19*J16</f>
        <v>15400000</v>
      </c>
      <c r="L19" s="13">
        <f>(I14*I19)+(I15*J19)+K19</f>
        <v>22995987</v>
      </c>
      <c r="M19" s="9">
        <f>M15-L19</f>
        <v>-255937</v>
      </c>
    </row>
    <row r="21" spans="1:13" x14ac:dyDescent="0.25">
      <c r="K21" s="14"/>
    </row>
    <row r="22" spans="1:13" x14ac:dyDescent="0.25">
      <c r="A22" s="42" t="s">
        <v>14</v>
      </c>
      <c r="B22" s="42"/>
      <c r="C22" s="42"/>
      <c r="D22" s="42"/>
      <c r="E22" s="42"/>
      <c r="F22" s="42"/>
    </row>
    <row r="23" spans="1:13" x14ac:dyDescent="0.25">
      <c r="A23" s="2" t="s">
        <v>4</v>
      </c>
      <c r="B23" s="2" t="s">
        <v>5</v>
      </c>
      <c r="C23" s="2" t="s">
        <v>6</v>
      </c>
      <c r="D23" s="3"/>
      <c r="E23" s="3" t="s">
        <v>7</v>
      </c>
      <c r="F23" s="4">
        <v>-0.15</v>
      </c>
      <c r="I23" s="44" t="s">
        <v>17</v>
      </c>
      <c r="J23" s="44"/>
      <c r="K23" s="44"/>
      <c r="L23" s="45"/>
    </row>
    <row r="24" spans="1:13" x14ac:dyDescent="0.25">
      <c r="A24" s="5" t="s">
        <v>12</v>
      </c>
      <c r="B24" s="6">
        <f>B4</f>
        <v>9800</v>
      </c>
      <c r="C24" s="5">
        <v>9</v>
      </c>
      <c r="D24" s="7"/>
      <c r="E24" s="8">
        <v>293000</v>
      </c>
      <c r="F24" s="9">
        <f>E24*0.85</f>
        <v>249050</v>
      </c>
      <c r="I24" s="2" t="s">
        <v>4</v>
      </c>
      <c r="J24" s="2" t="s">
        <v>18</v>
      </c>
      <c r="K24" s="2" t="s">
        <v>16</v>
      </c>
      <c r="L24" s="2" t="s">
        <v>5</v>
      </c>
    </row>
    <row r="25" spans="1:13" x14ac:dyDescent="0.25">
      <c r="A25" s="5" t="s">
        <v>2</v>
      </c>
      <c r="B25" s="6">
        <f>B5</f>
        <v>277</v>
      </c>
      <c r="C25" s="5">
        <v>15</v>
      </c>
      <c r="D25" s="7"/>
      <c r="E25" s="8">
        <f>A29*E24</f>
        <v>2637000</v>
      </c>
      <c r="F25" s="9">
        <f>E25*0.85</f>
        <v>2241450</v>
      </c>
      <c r="I25" s="5" t="s">
        <v>13</v>
      </c>
      <c r="J25" s="6">
        <v>1384000</v>
      </c>
      <c r="K25" s="6">
        <v>5000</v>
      </c>
      <c r="L25" s="9">
        <f>ROUNDUP(J25/K25,0)</f>
        <v>277</v>
      </c>
    </row>
    <row r="26" spans="1:13" x14ac:dyDescent="0.25">
      <c r="A26" s="5" t="s">
        <v>3</v>
      </c>
      <c r="B26" s="5"/>
      <c r="C26" s="5">
        <v>140000</v>
      </c>
      <c r="D26" s="7"/>
      <c r="E26" s="11"/>
      <c r="F26" s="11"/>
      <c r="I26" s="5" t="s">
        <v>1</v>
      </c>
      <c r="J26" s="6">
        <v>747000</v>
      </c>
      <c r="K26" s="6">
        <v>65</v>
      </c>
      <c r="L26" s="9">
        <f>ROUNDUP(J26/K26,0)</f>
        <v>11493</v>
      </c>
    </row>
    <row r="27" spans="1:13" x14ac:dyDescent="0.25">
      <c r="A27" s="10"/>
      <c r="B27" s="10"/>
      <c r="C27" s="11"/>
      <c r="D27" s="11"/>
      <c r="E27" s="11"/>
      <c r="F27" s="11"/>
    </row>
    <row r="28" spans="1:13" x14ac:dyDescent="0.25">
      <c r="A28" s="10" t="s">
        <v>0</v>
      </c>
      <c r="B28" s="10" t="s">
        <v>1</v>
      </c>
      <c r="C28" s="11" t="s">
        <v>13</v>
      </c>
      <c r="D28" s="11" t="s">
        <v>3</v>
      </c>
      <c r="E28" s="10" t="s">
        <v>9</v>
      </c>
      <c r="F28" s="12" t="s">
        <v>8</v>
      </c>
      <c r="H28" s="15"/>
    </row>
    <row r="29" spans="1:13" x14ac:dyDescent="0.25">
      <c r="A29" s="6">
        <v>9</v>
      </c>
      <c r="B29" s="5">
        <f>A29*C24</f>
        <v>81</v>
      </c>
      <c r="C29" s="7">
        <f>C25*A29</f>
        <v>135</v>
      </c>
      <c r="D29" s="5">
        <f>A29*C26</f>
        <v>1260000</v>
      </c>
      <c r="E29" s="13">
        <f>(B24*B29)+(B25*C29)+D29</f>
        <v>2091195</v>
      </c>
      <c r="F29" s="9">
        <f>F25-E29</f>
        <v>150255</v>
      </c>
    </row>
    <row r="32" spans="1:13" x14ac:dyDescent="0.25">
      <c r="A32" s="42" t="s">
        <v>15</v>
      </c>
      <c r="B32" s="42"/>
      <c r="C32" s="42"/>
      <c r="D32" s="42"/>
      <c r="E32" s="42"/>
      <c r="F32" s="42"/>
    </row>
    <row r="33" spans="1:10" x14ac:dyDescent="0.25">
      <c r="A33" s="2" t="s">
        <v>4</v>
      </c>
      <c r="B33" s="2" t="s">
        <v>5</v>
      </c>
      <c r="C33" s="2" t="s">
        <v>6</v>
      </c>
      <c r="D33" s="3"/>
      <c r="E33" s="3" t="s">
        <v>7</v>
      </c>
      <c r="F33" s="4">
        <v>-0.15</v>
      </c>
    </row>
    <row r="34" spans="1:10" x14ac:dyDescent="0.25">
      <c r="A34" s="5" t="s">
        <v>12</v>
      </c>
      <c r="B34" s="6">
        <f>B4</f>
        <v>9800</v>
      </c>
      <c r="C34" s="5">
        <v>3</v>
      </c>
      <c r="D34" s="7"/>
      <c r="E34" s="8">
        <v>70223</v>
      </c>
      <c r="F34" s="9">
        <f>E34*0.85</f>
        <v>59689.549999999996</v>
      </c>
      <c r="I34">
        <v>246000</v>
      </c>
      <c r="J34">
        <v>75000</v>
      </c>
    </row>
    <row r="35" spans="1:10" x14ac:dyDescent="0.25">
      <c r="A35" s="5" t="s">
        <v>2</v>
      </c>
      <c r="B35" s="6">
        <f>B5</f>
        <v>277</v>
      </c>
      <c r="C35" s="5">
        <v>3</v>
      </c>
      <c r="D35" s="7"/>
      <c r="E35" s="8">
        <f>A39*E34</f>
        <v>1896021</v>
      </c>
      <c r="F35" s="9">
        <f>E35*0.85</f>
        <v>1611617.8499999999</v>
      </c>
      <c r="I35">
        <f>I34*3+80000+9*B25</f>
        <v>820493</v>
      </c>
      <c r="J35">
        <f>J34*3+50000+5*C25</f>
        <v>275075</v>
      </c>
    </row>
    <row r="36" spans="1:10" x14ac:dyDescent="0.25">
      <c r="A36" s="5" t="s">
        <v>3</v>
      </c>
      <c r="B36" s="5"/>
      <c r="C36" s="5">
        <v>30000</v>
      </c>
      <c r="D36" s="7"/>
      <c r="E36" s="11"/>
      <c r="F36" s="11"/>
    </row>
    <row r="37" spans="1:10" x14ac:dyDescent="0.25">
      <c r="A37" s="10"/>
      <c r="B37" s="10"/>
      <c r="C37" s="11"/>
      <c r="D37" s="11"/>
      <c r="E37" s="11"/>
      <c r="F37" s="11"/>
    </row>
    <row r="38" spans="1:10" x14ac:dyDescent="0.25">
      <c r="A38" s="10" t="s">
        <v>0</v>
      </c>
      <c r="B38" s="10" t="s">
        <v>1</v>
      </c>
      <c r="C38" s="11" t="s">
        <v>13</v>
      </c>
      <c r="D38" s="11" t="s">
        <v>3</v>
      </c>
      <c r="E38" s="10" t="s">
        <v>9</v>
      </c>
      <c r="F38" s="12" t="s">
        <v>8</v>
      </c>
    </row>
    <row r="39" spans="1:10" x14ac:dyDescent="0.25">
      <c r="A39" s="6">
        <v>27</v>
      </c>
      <c r="B39" s="5">
        <f>A39*C34</f>
        <v>81</v>
      </c>
      <c r="C39" s="7">
        <f>C35*A39</f>
        <v>81</v>
      </c>
      <c r="D39" s="5">
        <f>A39*C36</f>
        <v>810000</v>
      </c>
      <c r="E39" s="13">
        <f>(B34*B39)+(B35*C39)+D39</f>
        <v>1626237</v>
      </c>
      <c r="F39" s="9">
        <f>F35-E39</f>
        <v>-14619.15000000014</v>
      </c>
    </row>
  </sheetData>
  <mergeCells count="7">
    <mergeCell ref="A32:F32"/>
    <mergeCell ref="A2:F2"/>
    <mergeCell ref="H2:M2"/>
    <mergeCell ref="A12:F12"/>
    <mergeCell ref="H12:M12"/>
    <mergeCell ref="A22:F22"/>
    <mergeCell ref="I23:L23"/>
  </mergeCells>
  <conditionalFormatting sqref="F39">
    <cfRule type="cellIs" dxfId="11" priority="16" operator="lessThan">
      <formula>0</formula>
    </cfRule>
    <cfRule type="cellIs" priority="17" operator="greaterThan">
      <formula>0</formula>
    </cfRule>
    <cfRule type="cellIs" dxfId="10" priority="18" operator="greaterThan">
      <formula>-19737</formula>
    </cfRule>
  </conditionalFormatting>
  <conditionalFormatting sqref="F29">
    <cfRule type="cellIs" dxfId="9" priority="13" operator="lessThan">
      <formula>0</formula>
    </cfRule>
    <cfRule type="cellIs" priority="14" operator="greaterThan">
      <formula>0</formula>
    </cfRule>
    <cfRule type="cellIs" dxfId="8" priority="15" operator="greaterThan">
      <formula>-19737</formula>
    </cfRule>
  </conditionalFormatting>
  <conditionalFormatting sqref="F19">
    <cfRule type="cellIs" dxfId="7" priority="10" operator="lessThan">
      <formula>0</formula>
    </cfRule>
    <cfRule type="cellIs" priority="11" operator="greaterThan">
      <formula>0</formula>
    </cfRule>
    <cfRule type="cellIs" dxfId="6" priority="12" operator="greaterThan">
      <formula>-19737</formula>
    </cfRule>
  </conditionalFormatting>
  <conditionalFormatting sqref="F9">
    <cfRule type="cellIs" dxfId="5" priority="7" operator="lessThan">
      <formula>0</formula>
    </cfRule>
    <cfRule type="cellIs" priority="8" operator="greaterThan">
      <formula>0</formula>
    </cfRule>
    <cfRule type="cellIs" dxfId="4" priority="9" operator="greaterThan">
      <formula>-19737</formula>
    </cfRule>
  </conditionalFormatting>
  <conditionalFormatting sqref="M9">
    <cfRule type="cellIs" dxfId="3" priority="4" operator="lessThan">
      <formula>0</formula>
    </cfRule>
    <cfRule type="cellIs" priority="5" operator="greaterThan">
      <formula>0</formula>
    </cfRule>
    <cfRule type="cellIs" dxfId="2" priority="6" operator="greaterThan">
      <formula>-19737</formula>
    </cfRule>
  </conditionalFormatting>
  <conditionalFormatting sqref="M19">
    <cfRule type="cellIs" dxfId="1" priority="1" operator="lessThan">
      <formula>0</formula>
    </cfRule>
    <cfRule type="cellIs" priority="2" operator="greaterThan">
      <formula>0</formula>
    </cfRule>
    <cfRule type="cellIs" dxfId="0" priority="3" operator="greaterThan">
      <formula>-19737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H7"/>
  <sheetViews>
    <sheetView workbookViewId="0">
      <selection activeCell="F6" sqref="F6"/>
    </sheetView>
  </sheetViews>
  <sheetFormatPr baseColWidth="10" defaultColWidth="8.7109375" defaultRowHeight="47.25" customHeight="1" x14ac:dyDescent="0.25"/>
  <sheetData>
    <row r="1" spans="1:8" ht="47.25" customHeight="1" x14ac:dyDescent="0.25">
      <c r="A1" t="s">
        <v>31</v>
      </c>
    </row>
    <row r="2" spans="1:8" ht="47.25" customHeight="1" x14ac:dyDescent="0.25">
      <c r="A2" t="s">
        <v>29</v>
      </c>
    </row>
    <row r="3" spans="1:8" ht="47.25" customHeight="1" x14ac:dyDescent="0.25">
      <c r="A3" t="s">
        <v>30</v>
      </c>
    </row>
    <row r="4" spans="1:8" ht="47.25" customHeight="1" x14ac:dyDescent="0.25">
      <c r="A4" t="s">
        <v>28</v>
      </c>
    </row>
    <row r="6" spans="1:8" ht="47.25" customHeight="1" x14ac:dyDescent="0.25">
      <c r="E6" t="str">
        <f>IF(MAX(Esmeralda!F9,Esmeralda!F18,Esmeralda!F27,Esmeralda!F36)=Esmeralda!F9,"a",IF(MAX(Esmeralda!F9,Esmeralda!F18,Esmeralda!F27,Esmeralda!F36)=Esmeralda!F18,"b",IF(MAX(Esmeralda!F9,Esmeralda!F18,Esmeralda!F27,Esmeralda!F36)=Esmeralda!F27,"c","d")))</f>
        <v>c</v>
      </c>
    </row>
    <row r="7" spans="1:8" ht="47.25" customHeight="1" x14ac:dyDescent="0.25">
      <c r="F7" t="str">
        <f>IF(MAX(Esmeralda!F9,Esmeralda!F18,Esmeralda!F27,Esmeralda!F36)=Esmeralda!F9,"a",IF(MAX(Esmeralda!F9,Esmeralda!F18,Esmeralda!F27,Esmeralda!F36)=Esmeralda!F18,"c",IF(MAX(Esmeralda!F9,Esmeralda!F18,Esmeralda!F27,Esmeralda!F36)=Esmeralda!F27,"c","d")))</f>
        <v>c</v>
      </c>
      <c r="H7" s="14"/>
    </row>
  </sheetData>
  <dataValidations count="1">
    <dataValidation type="list" allowBlank="1" showInputMessage="1" showErrorMessage="1" sqref="E6">
      <formula1>$A$1:$A$4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Esmeralda</vt:lpstr>
      <vt:lpstr>Ruby</vt:lpstr>
      <vt:lpstr>Amatista</vt:lpstr>
      <vt:lpstr>Topaz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</dc:creator>
  <cp:lastModifiedBy>Pablitous</cp:lastModifiedBy>
  <dcterms:created xsi:type="dcterms:W3CDTF">2012-07-04T23:06:33Z</dcterms:created>
  <dcterms:modified xsi:type="dcterms:W3CDTF">2013-04-08T22:39:31Z</dcterms:modified>
</cp:coreProperties>
</file>