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Figures and Projections" sheetId="1" r:id="rId1"/>
    <sheet name="Tests" sheetId="2" r:id="rId2"/>
    <sheet name="Conversion" sheetId="4" r:id="rId3"/>
    <sheet name="Scratch" sheetId="3" r:id="rId4"/>
  </sheets>
  <calcPr calcId="145621"/>
  <fileRecoveryPr repairLoad="1"/>
</workbook>
</file>

<file path=xl/calcChain.xml><?xml version="1.0" encoding="utf-8"?>
<calcChain xmlns="http://schemas.openxmlformats.org/spreadsheetml/2006/main">
  <c r="V4" i="1"/>
  <c r="V5"/>
  <c r="V6"/>
  <c r="V7"/>
  <c r="V8"/>
  <c r="V9"/>
  <c r="V10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9"/>
  <c r="V60"/>
  <c r="V61"/>
  <c r="V62"/>
  <c r="V63"/>
  <c r="V64"/>
  <c r="V65"/>
  <c r="V66"/>
  <c r="V67"/>
  <c r="V68"/>
  <c r="V69"/>
  <c r="V70"/>
  <c r="V71"/>
  <c r="V72"/>
  <c r="V73"/>
  <c r="V75"/>
  <c r="V76"/>
  <c r="V77"/>
  <c r="V78"/>
  <c r="V79"/>
  <c r="V80"/>
  <c r="V81"/>
  <c r="V82"/>
  <c r="V83"/>
  <c r="V84"/>
  <c r="V85"/>
  <c r="V86"/>
  <c r="V87"/>
  <c r="V88"/>
  <c r="V89"/>
  <c r="V3"/>
  <c r="AO4" l="1"/>
  <c r="AO5" s="1"/>
  <c r="AO6" s="1"/>
  <c r="AO7" s="1"/>
  <c r="AO8" s="1"/>
  <c r="AO9" s="1"/>
  <c r="AO10" s="1"/>
  <c r="AO11" s="1"/>
  <c r="AO12" s="1"/>
  <c r="AO13" s="1"/>
  <c r="AO14" s="1"/>
  <c r="AO15" s="1"/>
  <c r="AO16" s="1"/>
  <c r="AO17" s="1"/>
  <c r="AO18" s="1"/>
  <c r="AO19" s="1"/>
  <c r="AO20" s="1"/>
  <c r="AO21" s="1"/>
  <c r="AO22" s="1"/>
  <c r="AO23" s="1"/>
  <c r="AO24" s="1"/>
  <c r="AO25" s="1"/>
  <c r="AO26" s="1"/>
  <c r="AO27" s="1"/>
  <c r="AO28" s="1"/>
  <c r="AO29" s="1"/>
  <c r="AO30" s="1"/>
  <c r="AO31" s="1"/>
  <c r="AO32" s="1"/>
  <c r="AO33" s="1"/>
  <c r="AO34" s="1"/>
  <c r="AO35" s="1"/>
  <c r="AO36" s="1"/>
  <c r="AO37" s="1"/>
  <c r="AO38" s="1"/>
  <c r="AO39" s="1"/>
  <c r="AO40" s="1"/>
  <c r="AO41" s="1"/>
  <c r="AO42" s="1"/>
  <c r="AO43" s="1"/>
  <c r="AO44" s="1"/>
  <c r="AO45" s="1"/>
  <c r="AO46" s="1"/>
  <c r="AO47" s="1"/>
  <c r="AO48" s="1"/>
  <c r="AO49" s="1"/>
  <c r="AO50" s="1"/>
  <c r="AO51" s="1"/>
  <c r="AO52" s="1"/>
  <c r="AO53" s="1"/>
  <c r="AO54" s="1"/>
  <c r="AO55" s="1"/>
  <c r="AO56" s="1"/>
  <c r="AO57" s="1"/>
  <c r="AO58" s="1"/>
  <c r="AO59" s="1"/>
  <c r="AO60" s="1"/>
  <c r="AO61" s="1"/>
  <c r="AO62" s="1"/>
  <c r="AO63" s="1"/>
  <c r="AO64" s="1"/>
  <c r="AO65" s="1"/>
  <c r="AO66" s="1"/>
  <c r="AO67" s="1"/>
  <c r="AO68" s="1"/>
  <c r="AO69" s="1"/>
  <c r="AO70" s="1"/>
  <c r="AO71" s="1"/>
  <c r="AO72" s="1"/>
  <c r="AO73" s="1"/>
  <c r="AO74" s="1"/>
  <c r="AO75" s="1"/>
  <c r="AO76" s="1"/>
  <c r="AO77" s="1"/>
  <c r="AO78" s="1"/>
  <c r="AO79" s="1"/>
  <c r="AO80" s="1"/>
  <c r="AO81" s="1"/>
  <c r="AO82" s="1"/>
  <c r="AO83" s="1"/>
  <c r="AO84" s="1"/>
  <c r="AO85" s="1"/>
  <c r="AO86" s="1"/>
  <c r="AO87" s="1"/>
  <c r="AO88" s="1"/>
  <c r="AO89" s="1"/>
  <c r="H73" l="1"/>
  <c r="H72"/>
  <c r="H71"/>
  <c r="H70"/>
  <c r="H69"/>
  <c r="H68"/>
  <c r="H67"/>
  <c r="H66"/>
  <c r="H65"/>
  <c r="H64"/>
  <c r="H63"/>
  <c r="H62"/>
  <c r="H61"/>
  <c r="H60"/>
  <c r="H59"/>
  <c r="P31" l="1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H57"/>
  <c r="H56"/>
  <c r="H55"/>
  <c r="U55" s="1"/>
  <c r="H54"/>
  <c r="U54" s="1"/>
  <c r="H53"/>
  <c r="H52"/>
  <c r="H51"/>
  <c r="H50"/>
  <c r="H49"/>
  <c r="U49" s="1"/>
  <c r="H48"/>
  <c r="U48" s="1"/>
  <c r="H47"/>
  <c r="H46"/>
  <c r="H45"/>
  <c r="H44"/>
  <c r="H43"/>
  <c r="U43" s="1"/>
  <c r="H42"/>
  <c r="U42" s="1"/>
  <c r="H41"/>
  <c r="U41" s="1"/>
  <c r="H40"/>
  <c r="U40" s="1"/>
  <c r="H39"/>
  <c r="H38"/>
  <c r="U38" s="1"/>
  <c r="H37"/>
  <c r="U37" s="1"/>
  <c r="H36"/>
  <c r="U36" s="1"/>
  <c r="H35"/>
  <c r="U35" s="1"/>
  <c r="H34"/>
  <c r="U34" s="1"/>
  <c r="U39"/>
  <c r="U44"/>
  <c r="U45"/>
  <c r="U46"/>
  <c r="U47"/>
  <c r="U50"/>
  <c r="U51"/>
  <c r="U52"/>
  <c r="U53"/>
  <c r="U56"/>
  <c r="U57"/>
  <c r="U59"/>
  <c r="U60"/>
  <c r="U61"/>
  <c r="U62"/>
  <c r="U63"/>
  <c r="U64"/>
  <c r="U65"/>
  <c r="U66"/>
  <c r="U67"/>
  <c r="U68"/>
  <c r="U69"/>
  <c r="U70"/>
  <c r="U71"/>
  <c r="U72"/>
  <c r="U73"/>
  <c r="U75"/>
  <c r="U76"/>
  <c r="U77"/>
  <c r="U78"/>
  <c r="U79"/>
  <c r="U80"/>
  <c r="U81"/>
  <c r="U82"/>
  <c r="U83"/>
  <c r="U84"/>
  <c r="U85"/>
  <c r="U86"/>
  <c r="U87"/>
  <c r="U88"/>
  <c r="U89"/>
  <c r="X38" l="1"/>
  <c r="AB40"/>
  <c r="AF40" s="1"/>
  <c r="AJ40" s="1"/>
  <c r="AB88"/>
  <c r="AF88" s="1"/>
  <c r="AJ88" s="1"/>
  <c r="X86"/>
  <c r="AB82"/>
  <c r="AF82" s="1"/>
  <c r="AJ82" s="1"/>
  <c r="X89"/>
  <c r="AB87"/>
  <c r="AF87" s="1"/>
  <c r="AJ87" s="1"/>
  <c r="X85"/>
  <c r="AB83"/>
  <c r="AF83" s="1"/>
  <c r="AJ83" s="1"/>
  <c r="AB81"/>
  <c r="AF81" s="1"/>
  <c r="AJ81" s="1"/>
  <c r="X79"/>
  <c r="AB77"/>
  <c r="AF77" s="1"/>
  <c r="AJ77" s="1"/>
  <c r="AB75"/>
  <c r="AF75" s="1"/>
  <c r="AJ75" s="1"/>
  <c r="AB72"/>
  <c r="AF72" s="1"/>
  <c r="AJ72" s="1"/>
  <c r="AB70"/>
  <c r="AF70" s="1"/>
  <c r="AJ70" s="1"/>
  <c r="AB68"/>
  <c r="AF68" s="1"/>
  <c r="AJ68" s="1"/>
  <c r="AB66"/>
  <c r="AF66" s="1"/>
  <c r="AJ66" s="1"/>
  <c r="AB64"/>
  <c r="AF64" s="1"/>
  <c r="AJ64" s="1"/>
  <c r="D64"/>
  <c r="Y64" s="1"/>
  <c r="AC64" s="1"/>
  <c r="AG64" s="1"/>
  <c r="AK64" s="1"/>
  <c r="AB62"/>
  <c r="AF62" s="1"/>
  <c r="AJ62" s="1"/>
  <c r="AB60"/>
  <c r="AF60" s="1"/>
  <c r="AJ60" s="1"/>
  <c r="X53"/>
  <c r="AB47"/>
  <c r="AF47" s="1"/>
  <c r="AJ47" s="1"/>
  <c r="X35"/>
  <c r="X37"/>
  <c r="X41"/>
  <c r="X43"/>
  <c r="X49"/>
  <c r="X55"/>
  <c r="X84"/>
  <c r="X80"/>
  <c r="X78"/>
  <c r="AB76"/>
  <c r="AF76" s="1"/>
  <c r="AJ76" s="1"/>
  <c r="E76"/>
  <c r="Z76" s="1"/>
  <c r="AD76" s="1"/>
  <c r="AH76" s="1"/>
  <c r="AL76" s="1"/>
  <c r="X73"/>
  <c r="AB71"/>
  <c r="AF71" s="1"/>
  <c r="AJ71" s="1"/>
  <c r="E71"/>
  <c r="Z71" s="1"/>
  <c r="AD71" s="1"/>
  <c r="AH71" s="1"/>
  <c r="AL71" s="1"/>
  <c r="AB69"/>
  <c r="AF69" s="1"/>
  <c r="AJ69" s="1"/>
  <c r="E69"/>
  <c r="Z69" s="1"/>
  <c r="AD69" s="1"/>
  <c r="AH69" s="1"/>
  <c r="AL69" s="1"/>
  <c r="X67"/>
  <c r="AB65"/>
  <c r="AF65" s="1"/>
  <c r="AJ65" s="1"/>
  <c r="E65"/>
  <c r="Z65" s="1"/>
  <c r="AD65" s="1"/>
  <c r="AH65" s="1"/>
  <c r="AL65" s="1"/>
  <c r="X63"/>
  <c r="X61"/>
  <c r="AB59"/>
  <c r="AF59" s="1"/>
  <c r="AJ59" s="1"/>
  <c r="E59"/>
  <c r="Z59" s="1"/>
  <c r="AD59" s="1"/>
  <c r="AH59" s="1"/>
  <c r="AL59" s="1"/>
  <c r="X56"/>
  <c r="AB52"/>
  <c r="AF52" s="1"/>
  <c r="AJ52" s="1"/>
  <c r="X50"/>
  <c r="X46"/>
  <c r="X44"/>
  <c r="X39"/>
  <c r="AB34"/>
  <c r="AF34" s="1"/>
  <c r="AJ34" s="1"/>
  <c r="X34"/>
  <c r="AB36"/>
  <c r="AF36" s="1"/>
  <c r="AJ36" s="1"/>
  <c r="AB42"/>
  <c r="AF42" s="1"/>
  <c r="AJ42" s="1"/>
  <c r="AB48"/>
  <c r="AF48" s="1"/>
  <c r="AJ48" s="1"/>
  <c r="X48"/>
  <c r="X59"/>
  <c r="AB79"/>
  <c r="AF79" s="1"/>
  <c r="AJ79" s="1"/>
  <c r="D89"/>
  <c r="Y89" s="1"/>
  <c r="AC89" s="1"/>
  <c r="AG89" s="1"/>
  <c r="AK89" s="1"/>
  <c r="D70"/>
  <c r="Y70" s="1"/>
  <c r="AC70" s="1"/>
  <c r="AG70" s="1"/>
  <c r="AK70" s="1"/>
  <c r="D86"/>
  <c r="Y86" s="1"/>
  <c r="AC86" s="1"/>
  <c r="AG86" s="1"/>
  <c r="AK86" s="1"/>
  <c r="D83"/>
  <c r="Y83" s="1"/>
  <c r="AC83" s="1"/>
  <c r="AG83" s="1"/>
  <c r="AK83" s="1"/>
  <c r="D80"/>
  <c r="Y80" s="1"/>
  <c r="AC80" s="1"/>
  <c r="AG80" s="1"/>
  <c r="AK80" s="1"/>
  <c r="D77"/>
  <c r="Y77" s="1"/>
  <c r="AC77" s="1"/>
  <c r="AG77" s="1"/>
  <c r="AK77" s="1"/>
  <c r="X40"/>
  <c r="AB53"/>
  <c r="AF53" s="1"/>
  <c r="AJ53" s="1"/>
  <c r="AB50"/>
  <c r="AF50" s="1"/>
  <c r="AJ50" s="1"/>
  <c r="AB49"/>
  <c r="AF49" s="1"/>
  <c r="AJ49" s="1"/>
  <c r="AB46"/>
  <c r="AF46" s="1"/>
  <c r="AJ46" s="1"/>
  <c r="X69"/>
  <c r="E89"/>
  <c r="Z89" s="1"/>
  <c r="AD89" s="1"/>
  <c r="AH89" s="1"/>
  <c r="AL89" s="1"/>
  <c r="E86"/>
  <c r="Z86" s="1"/>
  <c r="AD86" s="1"/>
  <c r="AH86" s="1"/>
  <c r="AL86" s="1"/>
  <c r="E83"/>
  <c r="Z83" s="1"/>
  <c r="AD83" s="1"/>
  <c r="AH83" s="1"/>
  <c r="AL83" s="1"/>
  <c r="E80"/>
  <c r="Z80" s="1"/>
  <c r="AD80" s="1"/>
  <c r="AH80" s="1"/>
  <c r="AL80" s="1"/>
  <c r="E77"/>
  <c r="Z77" s="1"/>
  <c r="AD77" s="1"/>
  <c r="AH77" s="1"/>
  <c r="AL77" s="1"/>
  <c r="E73"/>
  <c r="Z73" s="1"/>
  <c r="AD73" s="1"/>
  <c r="AH73" s="1"/>
  <c r="AL73" s="1"/>
  <c r="E70"/>
  <c r="Z70" s="1"/>
  <c r="AD70" s="1"/>
  <c r="AH70" s="1"/>
  <c r="AL70" s="1"/>
  <c r="E67"/>
  <c r="Z67" s="1"/>
  <c r="AD67" s="1"/>
  <c r="AH67" s="1"/>
  <c r="AL67" s="1"/>
  <c r="E64"/>
  <c r="Z64" s="1"/>
  <c r="AD64" s="1"/>
  <c r="AH64" s="1"/>
  <c r="AL64" s="1"/>
  <c r="E61"/>
  <c r="Z61" s="1"/>
  <c r="AD61" s="1"/>
  <c r="AH61" s="1"/>
  <c r="AL61" s="1"/>
  <c r="E88"/>
  <c r="Z88" s="1"/>
  <c r="AD88" s="1"/>
  <c r="AH88" s="1"/>
  <c r="AL88" s="1"/>
  <c r="E85"/>
  <c r="Z85" s="1"/>
  <c r="AD85" s="1"/>
  <c r="AH85" s="1"/>
  <c r="AL85" s="1"/>
  <c r="E82"/>
  <c r="Z82" s="1"/>
  <c r="AD82" s="1"/>
  <c r="AH82" s="1"/>
  <c r="AL82" s="1"/>
  <c r="E79"/>
  <c r="Z79" s="1"/>
  <c r="AD79" s="1"/>
  <c r="AH79" s="1"/>
  <c r="AL79" s="1"/>
  <c r="E72"/>
  <c r="Z72" s="1"/>
  <c r="AD72" s="1"/>
  <c r="AH72" s="1"/>
  <c r="AL72" s="1"/>
  <c r="E66"/>
  <c r="Z66" s="1"/>
  <c r="AD66" s="1"/>
  <c r="AH66" s="1"/>
  <c r="AL66" s="1"/>
  <c r="E60"/>
  <c r="Z60" s="1"/>
  <c r="AD60" s="1"/>
  <c r="AH60" s="1"/>
  <c r="AL60" s="1"/>
  <c r="D88"/>
  <c r="Y88" s="1"/>
  <c r="AC88" s="1"/>
  <c r="AG88" s="1"/>
  <c r="AK88" s="1"/>
  <c r="D85"/>
  <c r="Y85" s="1"/>
  <c r="AC85" s="1"/>
  <c r="AG85" s="1"/>
  <c r="AK85" s="1"/>
  <c r="D82"/>
  <c r="Y82" s="1"/>
  <c r="AC82" s="1"/>
  <c r="AG82" s="1"/>
  <c r="AK82" s="1"/>
  <c r="D79"/>
  <c r="Y79" s="1"/>
  <c r="AC79" s="1"/>
  <c r="AG79" s="1"/>
  <c r="AK79" s="1"/>
  <c r="D72"/>
  <c r="Y72" s="1"/>
  <c r="AC72" s="1"/>
  <c r="AG72" s="1"/>
  <c r="AK72" s="1"/>
  <c r="D66"/>
  <c r="Y66" s="1"/>
  <c r="AC66" s="1"/>
  <c r="AG66" s="1"/>
  <c r="AK66" s="1"/>
  <c r="D60"/>
  <c r="Y60" s="1"/>
  <c r="AC60" s="1"/>
  <c r="AG60" s="1"/>
  <c r="AK60" s="1"/>
  <c r="X60"/>
  <c r="AB56"/>
  <c r="AF56" s="1"/>
  <c r="AJ56" s="1"/>
  <c r="E87"/>
  <c r="Z87" s="1"/>
  <c r="AD87" s="1"/>
  <c r="AH87" s="1"/>
  <c r="AL87" s="1"/>
  <c r="E81"/>
  <c r="Z81" s="1"/>
  <c r="AD81" s="1"/>
  <c r="AH81" s="1"/>
  <c r="AL81" s="1"/>
  <c r="E75"/>
  <c r="Z75" s="1"/>
  <c r="AD75" s="1"/>
  <c r="AH75" s="1"/>
  <c r="AL75" s="1"/>
  <c r="E68"/>
  <c r="Z68" s="1"/>
  <c r="AD68" s="1"/>
  <c r="AH68" s="1"/>
  <c r="AL68" s="1"/>
  <c r="E62"/>
  <c r="Z62" s="1"/>
  <c r="AD62" s="1"/>
  <c r="AH62" s="1"/>
  <c r="AL62" s="1"/>
  <c r="D87"/>
  <c r="Y87" s="1"/>
  <c r="AC87" s="1"/>
  <c r="AG87" s="1"/>
  <c r="AK87" s="1"/>
  <c r="D81"/>
  <c r="Y81" s="1"/>
  <c r="AC81" s="1"/>
  <c r="AG81" s="1"/>
  <c r="AK81" s="1"/>
  <c r="D75"/>
  <c r="Y75" s="1"/>
  <c r="AC75" s="1"/>
  <c r="AG75" s="1"/>
  <c r="AK75" s="1"/>
  <c r="D68"/>
  <c r="Y68" s="1"/>
  <c r="AC68" s="1"/>
  <c r="AG68" s="1"/>
  <c r="AK68" s="1"/>
  <c r="D62"/>
  <c r="Y62" s="1"/>
  <c r="AC62" s="1"/>
  <c r="AG62" s="1"/>
  <c r="AK62" s="1"/>
  <c r="X88"/>
  <c r="X82"/>
  <c r="X75"/>
  <c r="X72"/>
  <c r="X71"/>
  <c r="X68"/>
  <c r="X52"/>
  <c r="X47"/>
  <c r="AB85"/>
  <c r="AF85" s="1"/>
  <c r="AJ85" s="1"/>
  <c r="AB84"/>
  <c r="AF84" s="1"/>
  <c r="AJ84" s="1"/>
  <c r="AB63"/>
  <c r="AF63" s="1"/>
  <c r="AJ63" s="1"/>
  <c r="X62"/>
  <c r="AB44"/>
  <c r="AF44" s="1"/>
  <c r="AJ44" s="1"/>
  <c r="AB41"/>
  <c r="AF41" s="1"/>
  <c r="AJ41" s="1"/>
  <c r="AB38"/>
  <c r="AF38" s="1"/>
  <c r="AJ38" s="1"/>
  <c r="AB35"/>
  <c r="AF35" s="1"/>
  <c r="AJ35" s="1"/>
  <c r="X87"/>
  <c r="X81"/>
  <c r="AB73"/>
  <c r="AF73" s="1"/>
  <c r="AJ73" s="1"/>
  <c r="AB55"/>
  <c r="AF55" s="1"/>
  <c r="AJ55" s="1"/>
  <c r="X77"/>
  <c r="X64"/>
  <c r="AB43"/>
  <c r="AF43" s="1"/>
  <c r="AJ43" s="1"/>
  <c r="AB37"/>
  <c r="AF37" s="1"/>
  <c r="AJ37" s="1"/>
  <c r="AB89"/>
  <c r="AF89" s="1"/>
  <c r="AJ89" s="1"/>
  <c r="AB86"/>
  <c r="AF86" s="1"/>
  <c r="AJ86" s="1"/>
  <c r="X83"/>
  <c r="AB80"/>
  <c r="AF80" s="1"/>
  <c r="AJ80" s="1"/>
  <c r="AB78"/>
  <c r="AF78" s="1"/>
  <c r="AJ78" s="1"/>
  <c r="X66"/>
  <c r="X51"/>
  <c r="AB51"/>
  <c r="AF51" s="1"/>
  <c r="AJ51" s="1"/>
  <c r="X57"/>
  <c r="AB57"/>
  <c r="AF57" s="1"/>
  <c r="AJ57" s="1"/>
  <c r="X45"/>
  <c r="AB45"/>
  <c r="AF45" s="1"/>
  <c r="AJ45" s="1"/>
  <c r="X70"/>
  <c r="AB67"/>
  <c r="AF67" s="1"/>
  <c r="AJ67" s="1"/>
  <c r="AB61"/>
  <c r="AF61" s="1"/>
  <c r="AJ61" s="1"/>
  <c r="AB54"/>
  <c r="AF54" s="1"/>
  <c r="AJ54" s="1"/>
  <c r="X54"/>
  <c r="X42"/>
  <c r="AB39"/>
  <c r="AF39" s="1"/>
  <c r="AJ39" s="1"/>
  <c r="X36"/>
  <c r="H12"/>
  <c r="X65" l="1"/>
  <c r="X76"/>
  <c r="D59"/>
  <c r="Y59" s="1"/>
  <c r="AC59" s="1"/>
  <c r="AG59" s="1"/>
  <c r="AK59" s="1"/>
  <c r="D65"/>
  <c r="Y65" s="1"/>
  <c r="AC65" s="1"/>
  <c r="AG65" s="1"/>
  <c r="AK65" s="1"/>
  <c r="D71"/>
  <c r="Y71" s="1"/>
  <c r="AC71" s="1"/>
  <c r="AG71" s="1"/>
  <c r="AK71" s="1"/>
  <c r="D78"/>
  <c r="Y78" s="1"/>
  <c r="AC78" s="1"/>
  <c r="AG78" s="1"/>
  <c r="AK78" s="1"/>
  <c r="D84"/>
  <c r="Y84" s="1"/>
  <c r="AC84" s="1"/>
  <c r="AG84" s="1"/>
  <c r="AK84" s="1"/>
  <c r="E78"/>
  <c r="Z78" s="1"/>
  <c r="AD78" s="1"/>
  <c r="AH78" s="1"/>
  <c r="AL78" s="1"/>
  <c r="E84"/>
  <c r="Z84" s="1"/>
  <c r="AD84" s="1"/>
  <c r="AH84" s="1"/>
  <c r="AL84" s="1"/>
  <c r="D63"/>
  <c r="Y63" s="1"/>
  <c r="AC63" s="1"/>
  <c r="AG63" s="1"/>
  <c r="AK63" s="1"/>
  <c r="D69"/>
  <c r="Y69" s="1"/>
  <c r="AC69" s="1"/>
  <c r="AG69" s="1"/>
  <c r="AK69" s="1"/>
  <c r="D76"/>
  <c r="Y76" s="1"/>
  <c r="AC76" s="1"/>
  <c r="AG76" s="1"/>
  <c r="AK76" s="1"/>
  <c r="E63"/>
  <c r="Z63" s="1"/>
  <c r="AD63" s="1"/>
  <c r="AH63" s="1"/>
  <c r="AL63" s="1"/>
  <c r="D61"/>
  <c r="Y61" s="1"/>
  <c r="AC61" s="1"/>
  <c r="AG61" s="1"/>
  <c r="AK61" s="1"/>
  <c r="D67"/>
  <c r="Y67" s="1"/>
  <c r="AC67" s="1"/>
  <c r="AG67" s="1"/>
  <c r="AK67" s="1"/>
  <c r="D73"/>
  <c r="Y73" s="1"/>
  <c r="AC73" s="1"/>
  <c r="AG73" s="1"/>
  <c r="AK73" s="1"/>
  <c r="P32"/>
  <c r="P30"/>
  <c r="P24"/>
  <c r="P23"/>
  <c r="P22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4"/>
  <c r="H13"/>
  <c r="D45"/>
  <c r="Y45" s="1"/>
  <c r="AC45" s="1"/>
  <c r="AG45" s="1"/>
  <c r="AK45" s="1"/>
  <c r="D35"/>
  <c r="Y35" s="1"/>
  <c r="AC35" s="1"/>
  <c r="AG35" s="1"/>
  <c r="AK35" s="1"/>
  <c r="E35"/>
  <c r="Z35" s="1"/>
  <c r="AD35" s="1"/>
  <c r="AH35" s="1"/>
  <c r="AL35" s="1"/>
  <c r="D36"/>
  <c r="Y36" s="1"/>
  <c r="AC36" s="1"/>
  <c r="AG36" s="1"/>
  <c r="AK36" s="1"/>
  <c r="E36"/>
  <c r="Z36" s="1"/>
  <c r="AD36" s="1"/>
  <c r="AH36" s="1"/>
  <c r="AL36" s="1"/>
  <c r="D37"/>
  <c r="Y37" s="1"/>
  <c r="AC37" s="1"/>
  <c r="AG37" s="1"/>
  <c r="AK37" s="1"/>
  <c r="E37"/>
  <c r="Z37" s="1"/>
  <c r="AD37" s="1"/>
  <c r="AH37" s="1"/>
  <c r="AL37" s="1"/>
  <c r="D38"/>
  <c r="Y38" s="1"/>
  <c r="AC38" s="1"/>
  <c r="AG38" s="1"/>
  <c r="AK38" s="1"/>
  <c r="E38"/>
  <c r="Z38" s="1"/>
  <c r="AD38" s="1"/>
  <c r="AH38" s="1"/>
  <c r="AL38" s="1"/>
  <c r="D39"/>
  <c r="Y39" s="1"/>
  <c r="AC39" s="1"/>
  <c r="AG39" s="1"/>
  <c r="AK39" s="1"/>
  <c r="E39"/>
  <c r="Z39" s="1"/>
  <c r="AD39" s="1"/>
  <c r="AH39" s="1"/>
  <c r="AL39" s="1"/>
  <c r="D40"/>
  <c r="Y40" s="1"/>
  <c r="AC40" s="1"/>
  <c r="AG40" s="1"/>
  <c r="AK40" s="1"/>
  <c r="E40"/>
  <c r="Z40" s="1"/>
  <c r="AD40" s="1"/>
  <c r="AH40" s="1"/>
  <c r="AL40" s="1"/>
  <c r="D41"/>
  <c r="Y41" s="1"/>
  <c r="AC41" s="1"/>
  <c r="AG41" s="1"/>
  <c r="AK41" s="1"/>
  <c r="E41"/>
  <c r="Z41" s="1"/>
  <c r="AD41" s="1"/>
  <c r="AH41" s="1"/>
  <c r="AL41" s="1"/>
  <c r="D42"/>
  <c r="Y42" s="1"/>
  <c r="AC42" s="1"/>
  <c r="AG42" s="1"/>
  <c r="AK42" s="1"/>
  <c r="E42"/>
  <c r="Z42" s="1"/>
  <c r="AD42" s="1"/>
  <c r="AH42" s="1"/>
  <c r="AL42" s="1"/>
  <c r="D43"/>
  <c r="Y43" s="1"/>
  <c r="AC43" s="1"/>
  <c r="AG43" s="1"/>
  <c r="AK43" s="1"/>
  <c r="E43"/>
  <c r="Z43" s="1"/>
  <c r="AD43" s="1"/>
  <c r="AH43" s="1"/>
  <c r="AL43" s="1"/>
  <c r="D44"/>
  <c r="Y44" s="1"/>
  <c r="AC44" s="1"/>
  <c r="AG44" s="1"/>
  <c r="AK44" s="1"/>
  <c r="E44"/>
  <c r="Z44" s="1"/>
  <c r="AD44" s="1"/>
  <c r="AH44" s="1"/>
  <c r="AL44" s="1"/>
  <c r="E45"/>
  <c r="Z45" s="1"/>
  <c r="AD45" s="1"/>
  <c r="AH45" s="1"/>
  <c r="AL45" s="1"/>
  <c r="D46"/>
  <c r="Y46" s="1"/>
  <c r="AC46" s="1"/>
  <c r="AG46" s="1"/>
  <c r="AK46" s="1"/>
  <c r="E46"/>
  <c r="Z46" s="1"/>
  <c r="AD46" s="1"/>
  <c r="AH46" s="1"/>
  <c r="AL46" s="1"/>
  <c r="D47"/>
  <c r="Y47" s="1"/>
  <c r="AC47" s="1"/>
  <c r="AG47" s="1"/>
  <c r="AK47" s="1"/>
  <c r="E47"/>
  <c r="Z47" s="1"/>
  <c r="AD47" s="1"/>
  <c r="AH47" s="1"/>
  <c r="AL47" s="1"/>
  <c r="D48"/>
  <c r="Y48" s="1"/>
  <c r="AC48" s="1"/>
  <c r="AG48" s="1"/>
  <c r="AK48" s="1"/>
  <c r="E48"/>
  <c r="Z48" s="1"/>
  <c r="AD48" s="1"/>
  <c r="AH48" s="1"/>
  <c r="AL48" s="1"/>
  <c r="D49"/>
  <c r="Y49" s="1"/>
  <c r="AC49" s="1"/>
  <c r="AG49" s="1"/>
  <c r="AK49" s="1"/>
  <c r="E49"/>
  <c r="Z49" s="1"/>
  <c r="AD49" s="1"/>
  <c r="AH49" s="1"/>
  <c r="AL49" s="1"/>
  <c r="D50"/>
  <c r="Y50" s="1"/>
  <c r="AC50" s="1"/>
  <c r="AG50" s="1"/>
  <c r="AK50" s="1"/>
  <c r="E50"/>
  <c r="Z50" s="1"/>
  <c r="AD50" s="1"/>
  <c r="AH50" s="1"/>
  <c r="AL50" s="1"/>
  <c r="D51"/>
  <c r="Y51" s="1"/>
  <c r="AC51" s="1"/>
  <c r="AG51" s="1"/>
  <c r="AK51" s="1"/>
  <c r="E51"/>
  <c r="Z51" s="1"/>
  <c r="AD51" s="1"/>
  <c r="AH51" s="1"/>
  <c r="AL51" s="1"/>
  <c r="D52"/>
  <c r="Y52" s="1"/>
  <c r="AC52" s="1"/>
  <c r="AG52" s="1"/>
  <c r="AK52" s="1"/>
  <c r="E52"/>
  <c r="Z52" s="1"/>
  <c r="AD52" s="1"/>
  <c r="AH52" s="1"/>
  <c r="AL52" s="1"/>
  <c r="D53"/>
  <c r="Y53" s="1"/>
  <c r="AC53" s="1"/>
  <c r="AG53" s="1"/>
  <c r="AK53" s="1"/>
  <c r="E53"/>
  <c r="Z53" s="1"/>
  <c r="AD53" s="1"/>
  <c r="AH53" s="1"/>
  <c r="AL53" s="1"/>
  <c r="D54"/>
  <c r="Y54" s="1"/>
  <c r="AC54" s="1"/>
  <c r="AG54" s="1"/>
  <c r="AK54" s="1"/>
  <c r="E54"/>
  <c r="Z54" s="1"/>
  <c r="AD54" s="1"/>
  <c r="AH54" s="1"/>
  <c r="AL54" s="1"/>
  <c r="D55"/>
  <c r="Y55" s="1"/>
  <c r="AC55" s="1"/>
  <c r="AG55" s="1"/>
  <c r="AK55" s="1"/>
  <c r="E55"/>
  <c r="Z55" s="1"/>
  <c r="AD55" s="1"/>
  <c r="AH55" s="1"/>
  <c r="AL55" s="1"/>
  <c r="D56"/>
  <c r="Y56" s="1"/>
  <c r="AC56" s="1"/>
  <c r="AG56" s="1"/>
  <c r="AK56" s="1"/>
  <c r="E56"/>
  <c r="Z56" s="1"/>
  <c r="AD56" s="1"/>
  <c r="AH56" s="1"/>
  <c r="AL56" s="1"/>
  <c r="D57"/>
  <c r="Y57" s="1"/>
  <c r="AC57" s="1"/>
  <c r="AG57" s="1"/>
  <c r="AK57" s="1"/>
  <c r="E57"/>
  <c r="Z57" s="1"/>
  <c r="AD57" s="1"/>
  <c r="AH57" s="1"/>
  <c r="AL57" s="1"/>
  <c r="E34"/>
  <c r="Z34" s="1"/>
  <c r="AD34" s="1"/>
  <c r="AH34" s="1"/>
  <c r="AL34" s="1"/>
  <c r="D34"/>
  <c r="Y34" s="1"/>
  <c r="AC34" s="1"/>
  <c r="AG34" s="1"/>
  <c r="AK34" s="1"/>
  <c r="K25" i="4" l="1"/>
  <c r="J26" s="1"/>
  <c r="K7"/>
  <c r="J8" s="1"/>
  <c r="H28"/>
  <c r="H21"/>
  <c r="H13"/>
  <c r="H4"/>
  <c r="E31"/>
  <c r="E27"/>
  <c r="E23"/>
  <c r="E19"/>
  <c r="E15"/>
  <c r="E11"/>
  <c r="E7"/>
  <c r="E3"/>
  <c r="B31"/>
  <c r="B27"/>
  <c r="B23"/>
  <c r="B19"/>
  <c r="B15"/>
  <c r="B11"/>
  <c r="B7"/>
  <c r="B3"/>
  <c r="G14" l="1"/>
  <c r="G22"/>
  <c r="G29"/>
  <c r="D16"/>
  <c r="A16" s="1"/>
  <c r="D12"/>
  <c r="A12" s="1"/>
  <c r="G5"/>
  <c r="H8" i="1"/>
  <c r="P4"/>
  <c r="L4"/>
  <c r="D32" i="4" l="1"/>
  <c r="A32" s="1"/>
  <c r="D28"/>
  <c r="A28" s="1"/>
  <c r="D4"/>
  <c r="A4" s="1"/>
  <c r="D8"/>
  <c r="A8" s="1"/>
  <c r="D20"/>
  <c r="A20" s="1"/>
  <c r="D24"/>
  <c r="A24" s="1"/>
  <c r="C5" i="2"/>
  <c r="E5" s="1"/>
  <c r="H9" i="1" l="1"/>
  <c r="C4" i="2"/>
  <c r="E4" s="1"/>
  <c r="P10" i="1" l="1"/>
  <c r="P9"/>
  <c r="P8"/>
  <c r="P7"/>
  <c r="P6"/>
  <c r="P5"/>
  <c r="P3"/>
  <c r="L10"/>
  <c r="L9"/>
  <c r="L8"/>
  <c r="L7"/>
  <c r="L6"/>
  <c r="L5"/>
  <c r="L3"/>
  <c r="H5"/>
  <c r="H6"/>
  <c r="H10"/>
  <c r="U18"/>
  <c r="U20"/>
  <c r="U21"/>
  <c r="U22"/>
  <c r="U23"/>
  <c r="U24"/>
  <c r="U25"/>
  <c r="U26"/>
  <c r="U27"/>
  <c r="U28"/>
  <c r="U29"/>
  <c r="U30"/>
  <c r="U31"/>
  <c r="U32"/>
  <c r="D3" i="2"/>
  <c r="C3"/>
  <c r="E2"/>
  <c r="H3" i="1"/>
  <c r="H7"/>
  <c r="D31" l="1"/>
  <c r="Y31" s="1"/>
  <c r="AC31" s="1"/>
  <c r="AG31" s="1"/>
  <c r="AK31" s="1"/>
  <c r="E31"/>
  <c r="Z31" s="1"/>
  <c r="AD31" s="1"/>
  <c r="AH31" s="1"/>
  <c r="AL31" s="1"/>
  <c r="D29"/>
  <c r="Y29" s="1"/>
  <c r="AC29" s="1"/>
  <c r="AG29" s="1"/>
  <c r="AK29" s="1"/>
  <c r="E29"/>
  <c r="Z29" s="1"/>
  <c r="AD29" s="1"/>
  <c r="AH29" s="1"/>
  <c r="AL29" s="1"/>
  <c r="D27"/>
  <c r="Y27" s="1"/>
  <c r="AC27" s="1"/>
  <c r="AG27" s="1"/>
  <c r="AK27" s="1"/>
  <c r="E27"/>
  <c r="Z27" s="1"/>
  <c r="AD27" s="1"/>
  <c r="AH27" s="1"/>
  <c r="AL27" s="1"/>
  <c r="D25"/>
  <c r="Y25" s="1"/>
  <c r="AC25" s="1"/>
  <c r="AG25" s="1"/>
  <c r="AK25" s="1"/>
  <c r="E25"/>
  <c r="Z25" s="1"/>
  <c r="AD25" s="1"/>
  <c r="AH25" s="1"/>
  <c r="AL25" s="1"/>
  <c r="D23"/>
  <c r="Y23" s="1"/>
  <c r="AC23" s="1"/>
  <c r="AG23" s="1"/>
  <c r="AK23" s="1"/>
  <c r="E23"/>
  <c r="Z23" s="1"/>
  <c r="AD23" s="1"/>
  <c r="AH23" s="1"/>
  <c r="AL23" s="1"/>
  <c r="D21"/>
  <c r="Y21" s="1"/>
  <c r="AC21" s="1"/>
  <c r="AG21" s="1"/>
  <c r="AK21" s="1"/>
  <c r="E21"/>
  <c r="Z21" s="1"/>
  <c r="AD21" s="1"/>
  <c r="AH21" s="1"/>
  <c r="AL21" s="1"/>
  <c r="D18"/>
  <c r="E18"/>
  <c r="D32"/>
  <c r="Y32" s="1"/>
  <c r="AC32" s="1"/>
  <c r="AG32" s="1"/>
  <c r="AK32" s="1"/>
  <c r="E32"/>
  <c r="D30"/>
  <c r="Y30" s="1"/>
  <c r="AC30" s="1"/>
  <c r="AG30" s="1"/>
  <c r="AK30" s="1"/>
  <c r="E30"/>
  <c r="D28"/>
  <c r="Y28" s="1"/>
  <c r="AC28" s="1"/>
  <c r="AG28" s="1"/>
  <c r="AK28" s="1"/>
  <c r="E28"/>
  <c r="D26"/>
  <c r="Y26" s="1"/>
  <c r="AC26" s="1"/>
  <c r="AG26" s="1"/>
  <c r="AK26" s="1"/>
  <c r="E26"/>
  <c r="D24"/>
  <c r="Y24" s="1"/>
  <c r="AC24" s="1"/>
  <c r="AG24" s="1"/>
  <c r="AK24" s="1"/>
  <c r="E24"/>
  <c r="D22"/>
  <c r="Y22" s="1"/>
  <c r="AC22" s="1"/>
  <c r="AG22" s="1"/>
  <c r="AK22" s="1"/>
  <c r="E22"/>
  <c r="D20"/>
  <c r="Y20" s="1"/>
  <c r="AC20" s="1"/>
  <c r="AG20" s="1"/>
  <c r="AK20" s="1"/>
  <c r="E20"/>
  <c r="E3" i="2"/>
  <c r="AB32" i="1"/>
  <c r="AF32" s="1"/>
  <c r="AJ32" s="1"/>
  <c r="X30"/>
  <c r="AB29"/>
  <c r="AF29" s="1"/>
  <c r="AJ29" s="1"/>
  <c r="X28"/>
  <c r="X27"/>
  <c r="AB26"/>
  <c r="AF26" s="1"/>
  <c r="AJ26" s="1"/>
  <c r="X26"/>
  <c r="AB25"/>
  <c r="AF25" s="1"/>
  <c r="AJ25" s="1"/>
  <c r="AB21"/>
  <c r="AF21" s="1"/>
  <c r="AJ21" s="1"/>
  <c r="AB20"/>
  <c r="AF20" s="1"/>
  <c r="AJ20" s="1"/>
  <c r="Z32"/>
  <c r="AD32" s="1"/>
  <c r="AH32" s="1"/>
  <c r="AL32" s="1"/>
  <c r="Z30"/>
  <c r="AD30" s="1"/>
  <c r="AH30" s="1"/>
  <c r="AL30" s="1"/>
  <c r="Z28"/>
  <c r="AD28" s="1"/>
  <c r="AH28" s="1"/>
  <c r="AL28" s="1"/>
  <c r="Z26"/>
  <c r="AD26" s="1"/>
  <c r="AH26" s="1"/>
  <c r="AL26" s="1"/>
  <c r="Z24"/>
  <c r="AD24" s="1"/>
  <c r="AH24" s="1"/>
  <c r="AL24" s="1"/>
  <c r="Z22"/>
  <c r="AD22" s="1"/>
  <c r="AH22" s="1"/>
  <c r="AL22" s="1"/>
  <c r="Z20"/>
  <c r="AD20" s="1"/>
  <c r="AH20" s="1"/>
  <c r="AL20" s="1"/>
  <c r="X32"/>
  <c r="AB31"/>
  <c r="AF31" s="1"/>
  <c r="AJ31" s="1"/>
  <c r="X31"/>
  <c r="AB30"/>
  <c r="AF30" s="1"/>
  <c r="AJ30" s="1"/>
  <c r="X29"/>
  <c r="AB28"/>
  <c r="AF28" s="1"/>
  <c r="AJ28" s="1"/>
  <c r="AB27"/>
  <c r="AF27" s="1"/>
  <c r="AJ27" s="1"/>
  <c r="X25"/>
  <c r="AB24"/>
  <c r="AF24" s="1"/>
  <c r="AJ24" s="1"/>
  <c r="X24"/>
  <c r="AB23"/>
  <c r="AF23" s="1"/>
  <c r="AJ23" s="1"/>
  <c r="X23"/>
  <c r="AB22"/>
  <c r="AF22" s="1"/>
  <c r="AJ22" s="1"/>
  <c r="X22"/>
  <c r="X21"/>
  <c r="X20"/>
  <c r="U17"/>
  <c r="Z18"/>
  <c r="AD18" s="1"/>
  <c r="AH18" s="1"/>
  <c r="AL18" s="1"/>
  <c r="U19"/>
  <c r="U16"/>
  <c r="U13"/>
  <c r="U14"/>
  <c r="U15"/>
  <c r="U12"/>
  <c r="U4"/>
  <c r="U5"/>
  <c r="U6"/>
  <c r="U7"/>
  <c r="U8"/>
  <c r="U9"/>
  <c r="U10"/>
  <c r="U3"/>
  <c r="D3" l="1"/>
  <c r="X15"/>
  <c r="E15"/>
  <c r="Z15" s="1"/>
  <c r="AD15" s="1"/>
  <c r="AH15" s="1"/>
  <c r="X13"/>
  <c r="E13"/>
  <c r="Z13" s="1"/>
  <c r="AD13" s="1"/>
  <c r="D19"/>
  <c r="Y19" s="1"/>
  <c r="AC19" s="1"/>
  <c r="AG19" s="1"/>
  <c r="AK19" s="1"/>
  <c r="E19"/>
  <c r="Z19" s="1"/>
  <c r="AD19" s="1"/>
  <c r="AH19" s="1"/>
  <c r="AL19" s="1"/>
  <c r="D17"/>
  <c r="Y17" s="1"/>
  <c r="AC17" s="1"/>
  <c r="AG17" s="1"/>
  <c r="AK17" s="1"/>
  <c r="E17"/>
  <c r="Z17" s="1"/>
  <c r="AD17" s="1"/>
  <c r="AH17" s="1"/>
  <c r="AL17" s="1"/>
  <c r="X12"/>
  <c r="E12"/>
  <c r="X14"/>
  <c r="E14"/>
  <c r="X16"/>
  <c r="X8"/>
  <c r="AB8" s="1"/>
  <c r="AF8" s="1"/>
  <c r="D8"/>
  <c r="E8"/>
  <c r="X7"/>
  <c r="AB7" s="1"/>
  <c r="AF7" s="1"/>
  <c r="E7"/>
  <c r="D7"/>
  <c r="X6"/>
  <c r="AB6" s="1"/>
  <c r="AF6" s="1"/>
  <c r="D6"/>
  <c r="E6"/>
  <c r="X9"/>
  <c r="AB9" s="1"/>
  <c r="AF9" s="1"/>
  <c r="D9"/>
  <c r="E9"/>
  <c r="X5"/>
  <c r="AB5" s="1"/>
  <c r="AF5" s="1"/>
  <c r="D5"/>
  <c r="E5"/>
  <c r="X3"/>
  <c r="AB3" s="1"/>
  <c r="AF3" s="1"/>
  <c r="Y3"/>
  <c r="AC3" s="1"/>
  <c r="AG3" s="1"/>
  <c r="E3"/>
  <c r="X10"/>
  <c r="AB10" s="1"/>
  <c r="AF10" s="1"/>
  <c r="E10"/>
  <c r="D10"/>
  <c r="X4"/>
  <c r="AB4" s="1"/>
  <c r="AF4" s="1"/>
  <c r="D4"/>
  <c r="E4"/>
  <c r="X19"/>
  <c r="X17"/>
  <c r="AB18"/>
  <c r="AF18" s="1"/>
  <c r="AJ18" s="1"/>
  <c r="X18"/>
  <c r="AB19"/>
  <c r="AF19" s="1"/>
  <c r="AJ19" s="1"/>
  <c r="AB17"/>
  <c r="AF17" s="1"/>
  <c r="AJ17" s="1"/>
  <c r="Y18"/>
  <c r="AC18" s="1"/>
  <c r="AG18" s="1"/>
  <c r="AK18" s="1"/>
  <c r="Z12"/>
  <c r="AD12" s="1"/>
  <c r="Z14"/>
  <c r="AD14" s="1"/>
  <c r="E16" l="1"/>
  <c r="Z16" s="1"/>
  <c r="AD16" s="1"/>
  <c r="D16"/>
  <c r="Y16" s="1"/>
  <c r="AC16" s="1"/>
  <c r="D14"/>
  <c r="D12"/>
  <c r="Y12" s="1"/>
  <c r="AC12" s="1"/>
  <c r="D13"/>
  <c r="D15"/>
  <c r="AB12"/>
  <c r="AF12" s="1"/>
  <c r="AJ12" s="1"/>
  <c r="AB13"/>
  <c r="AB14"/>
  <c r="AF14" s="1"/>
  <c r="AJ14" s="1"/>
  <c r="AB15"/>
  <c r="AB16"/>
  <c r="AF16" s="1"/>
  <c r="AJ16" s="1"/>
  <c r="AH12"/>
  <c r="AL12" s="1"/>
  <c r="AL15"/>
  <c r="AH16"/>
  <c r="AL16" s="1"/>
  <c r="AH13"/>
  <c r="AL13" s="1"/>
  <c r="AH14"/>
  <c r="AL14" s="1"/>
  <c r="AJ5"/>
  <c r="AG16" l="1"/>
  <c r="AK16" s="1"/>
  <c r="Y14"/>
  <c r="AC14" s="1"/>
  <c r="AG14" s="1"/>
  <c r="AK14" s="1"/>
  <c r="Y13"/>
  <c r="AC13" s="1"/>
  <c r="AG13" s="1"/>
  <c r="AK13" s="1"/>
  <c r="Y15"/>
  <c r="AC15" s="1"/>
  <c r="AG15" s="1"/>
  <c r="AK15" s="1"/>
  <c r="AG12"/>
  <c r="AK12" s="1"/>
  <c r="AK3"/>
  <c r="AJ3"/>
  <c r="Z6"/>
  <c r="AD6" s="1"/>
  <c r="AH6" s="1"/>
  <c r="AJ9"/>
  <c r="AF15"/>
  <c r="AJ15" s="1"/>
  <c r="AF13"/>
  <c r="AJ13" s="1"/>
  <c r="AJ10"/>
  <c r="AJ8"/>
  <c r="AJ6"/>
  <c r="AJ4"/>
  <c r="AJ7"/>
  <c r="Z3" l="1"/>
  <c r="AD3" s="1"/>
  <c r="Y7"/>
  <c r="AC7" s="1"/>
  <c r="Z8"/>
  <c r="AD8" s="1"/>
  <c r="AL6"/>
  <c r="Y8"/>
  <c r="AC8" s="1"/>
  <c r="Y5"/>
  <c r="AC5" s="1"/>
  <c r="Z10"/>
  <c r="AD10" s="1"/>
  <c r="Z4"/>
  <c r="AD4" s="1"/>
  <c r="Y6"/>
  <c r="AC6" s="1"/>
  <c r="Z5"/>
  <c r="AD5" s="1"/>
  <c r="Y10"/>
  <c r="AC10" s="1"/>
  <c r="Y4"/>
  <c r="AC4" s="1"/>
  <c r="Z9"/>
  <c r="AD9" s="1"/>
  <c r="Z7"/>
  <c r="AD7" s="1"/>
  <c r="Y9"/>
  <c r="AC9" s="1"/>
  <c r="AH7" l="1"/>
  <c r="AL7" s="1"/>
  <c r="AG4"/>
  <c r="AK4" s="1"/>
  <c r="AH5"/>
  <c r="AL5" s="1"/>
  <c r="AH4"/>
  <c r="AL4" s="1"/>
  <c r="AG5"/>
  <c r="AK5" s="1"/>
  <c r="AG7"/>
  <c r="AK7" s="1"/>
  <c r="AG9"/>
  <c r="AK9" s="1"/>
  <c r="AH9"/>
  <c r="AL9" s="1"/>
  <c r="AG10"/>
  <c r="AK10" s="1"/>
  <c r="AG6"/>
  <c r="AK6" s="1"/>
  <c r="AH10"/>
  <c r="AL10" s="1"/>
  <c r="AG8"/>
  <c r="AK8" s="1"/>
  <c r="AH8"/>
  <c r="AL8" s="1"/>
  <c r="AH3"/>
  <c r="AL3" s="1"/>
</calcChain>
</file>

<file path=xl/sharedStrings.xml><?xml version="1.0" encoding="utf-8"?>
<sst xmlns="http://schemas.openxmlformats.org/spreadsheetml/2006/main" count="422" uniqueCount="142">
  <si>
    <t>Sterile Conduits</t>
  </si>
  <si>
    <t>Cost</t>
  </si>
  <si>
    <t>Water</t>
  </si>
  <si>
    <t>Smartfab Units</t>
  </si>
  <si>
    <t>Vaccines</t>
  </si>
  <si>
    <t>Qty</t>
  </si>
  <si>
    <t>Highest Buy</t>
  </si>
  <si>
    <t>Item</t>
  </si>
  <si>
    <t>Input 1</t>
  </si>
  <si>
    <t>Input 2</t>
  </si>
  <si>
    <t>Input 3</t>
  </si>
  <si>
    <t>P4 Result</t>
  </si>
  <si>
    <t>Profit (Order)</t>
  </si>
  <si>
    <t>Profit (Insta)</t>
  </si>
  <si>
    <t>Reactive Metals</t>
  </si>
  <si>
    <t>Industrial Expl.</t>
  </si>
  <si>
    <t>Ukomi S.</t>
  </si>
  <si>
    <t>Broadcast Node</t>
  </si>
  <si>
    <t>Neocoms</t>
  </si>
  <si>
    <t>Data Chips</t>
  </si>
  <si>
    <t>HT-Trans.</t>
  </si>
  <si>
    <t>Empire</t>
  </si>
  <si>
    <t>Planets</t>
  </si>
  <si>
    <t>Cost/Day</t>
  </si>
  <si>
    <t>Profit/Day (Order)</t>
  </si>
  <si>
    <t>Profit/Day (Insta)</t>
  </si>
  <si>
    <t>Cost Empire / Day</t>
  </si>
  <si>
    <t>Profit/Day(Insta)</t>
  </si>
  <si>
    <t>Integrity Response Drones</t>
  </si>
  <si>
    <t>Gel-Matrix Biopaste</t>
  </si>
  <si>
    <t>Hazmat Detection Systems</t>
  </si>
  <si>
    <t>Planetary Vehicles</t>
  </si>
  <si>
    <t>Organic Mortar Applicators</t>
  </si>
  <si>
    <t>Bacteria</t>
  </si>
  <si>
    <t>Robotics</t>
  </si>
  <si>
    <t>Condensates</t>
  </si>
  <si>
    <t>Recursive Computing</t>
  </si>
  <si>
    <t>Synthetic Synapses</t>
  </si>
  <si>
    <t>Guidance Systems</t>
  </si>
  <si>
    <t>Transcranial Microcontrollers</t>
  </si>
  <si>
    <t>Self-Harmonizing Power Core</t>
  </si>
  <si>
    <t>Camera Drones</t>
  </si>
  <si>
    <t>Nuclear Reactors</t>
  </si>
  <si>
    <t>Hermetic Membranes</t>
  </si>
  <si>
    <t>Per Unit</t>
  </si>
  <si>
    <t>Wetware Mainframe</t>
  </si>
  <si>
    <t>Supercomputers</t>
  </si>
  <si>
    <t>Cryoprotectant Solution</t>
  </si>
  <si>
    <t>COST</t>
  </si>
  <si>
    <t>VALUE</t>
  </si>
  <si>
    <t>GAIN</t>
  </si>
  <si>
    <t>EXPERIMENT</t>
  </si>
  <si>
    <t>TAXES</t>
  </si>
  <si>
    <t>Biotech Research Reports</t>
  </si>
  <si>
    <t>Miniature Electronics</t>
  </si>
  <si>
    <t>Construction Blocks</t>
  </si>
  <si>
    <t>Livestock</t>
  </si>
  <si>
    <t>Viral Agent</t>
  </si>
  <si>
    <t>Supertensile Plastics</t>
  </si>
  <si>
    <t>Test Cultures</t>
  </si>
  <si>
    <t>Water-Cooled CPU</t>
  </si>
  <si>
    <t>Transmitter</t>
  </si>
  <si>
    <t>Nanites</t>
  </si>
  <si>
    <t>Biocells</t>
  </si>
  <si>
    <t>High-Tech Transmitters</t>
  </si>
  <si>
    <t>P3 Result</t>
  </si>
  <si>
    <t>Cycle Conversion</t>
  </si>
  <si>
    <t>Cost/Hour</t>
  </si>
  <si>
    <t>Import-Export</t>
  </si>
  <si>
    <t>U/Cycle</t>
  </si>
  <si>
    <t>Lowest Sell</t>
  </si>
  <si>
    <t>Cost/Unit</t>
  </si>
  <si>
    <t>Cycles/Hr</t>
  </si>
  <si>
    <t>Factories (Hourly)</t>
  </si>
  <si>
    <t>Factories (Daily)</t>
  </si>
  <si>
    <t>Microfiber Shielding</t>
  </si>
  <si>
    <t>Polyaramids</t>
  </si>
  <si>
    <t>Silicate Glass</t>
  </si>
  <si>
    <t>P1</t>
  </si>
  <si>
    <t>P2 Result</t>
  </si>
  <si>
    <t>Industrial Explosives</t>
  </si>
  <si>
    <t>Ukomi Superconductors</t>
  </si>
  <si>
    <t>Superconductors</t>
  </si>
  <si>
    <t>Synthetic Oil</t>
  </si>
  <si>
    <t>Polytextiles</t>
  </si>
  <si>
    <t>Fertilizer</t>
  </si>
  <si>
    <t>Oxides</t>
  </si>
  <si>
    <t>Viral Agen</t>
  </si>
  <si>
    <t>Mechanical Parts</t>
  </si>
  <si>
    <t>Consumer Electronics</t>
  </si>
  <si>
    <t>Coolant</t>
  </si>
  <si>
    <t>Rocket Fuel</t>
  </si>
  <si>
    <t>Enriched Uranium</t>
  </si>
  <si>
    <t>(Boogalo)</t>
  </si>
  <si>
    <t>(Frog)</t>
  </si>
  <si>
    <t xml:space="preserve">Gs </t>
  </si>
  <si>
    <t>Ground</t>
  </si>
  <si>
    <t>Flight</t>
  </si>
  <si>
    <t>401k</t>
  </si>
  <si>
    <t>342k</t>
  </si>
  <si>
    <t>Alt</t>
  </si>
  <si>
    <t>72k</t>
  </si>
  <si>
    <t>Mortar</t>
  </si>
  <si>
    <t>Precious Metals</t>
  </si>
  <si>
    <t>Toxic Metals</t>
  </si>
  <si>
    <t>Chiral Structures</t>
  </si>
  <si>
    <t>Electrolytes</t>
  </si>
  <si>
    <t>Oxygen</t>
  </si>
  <si>
    <t>Oxidizing Compound</t>
  </si>
  <si>
    <t>Noble Metals</t>
  </si>
  <si>
    <t>Base Metals</t>
  </si>
  <si>
    <t>Heavy Metals</t>
  </si>
  <si>
    <t>Non-CS Crystals</t>
  </si>
  <si>
    <t>Aqueos Liquids</t>
  </si>
  <si>
    <t>Ionic Solutions</t>
  </si>
  <si>
    <t>Noble Gas</t>
  </si>
  <si>
    <t>Reactive Gas</t>
  </si>
  <si>
    <t>TOTAL REQUIRED FOR ONE UNIT P4</t>
  </si>
  <si>
    <t>Genetically Enhanced Livestock</t>
  </si>
  <si>
    <t>Biofuels</t>
  </si>
  <si>
    <t>Proteins</t>
  </si>
  <si>
    <t>Biomass</t>
  </si>
  <si>
    <t>Industrial Fibers</t>
  </si>
  <si>
    <t>Silicon</t>
  </si>
  <si>
    <t>Plasmoids</t>
  </si>
  <si>
    <t>Microorganisms</t>
  </si>
  <si>
    <t>Carbon Compounds</t>
  </si>
  <si>
    <t>Planktic Colonies</t>
  </si>
  <si>
    <t>Autotrophs</t>
  </si>
  <si>
    <t>Suspended Plasma</t>
  </si>
  <si>
    <t>Complex Organisms</t>
  </si>
  <si>
    <t>Felsic Magma</t>
  </si>
  <si>
    <t>Aqueous Liquids</t>
  </si>
  <si>
    <t>Raw</t>
  </si>
  <si>
    <t>Nano-Factory</t>
  </si>
  <si>
    <t>Recursive Computing Module</t>
  </si>
  <si>
    <t>Profit/Hr (Order)</t>
  </si>
  <si>
    <t>Profit/Hr (Insta)</t>
  </si>
  <si>
    <t>THIS SECTION HAS BEEN PRESET FOR P2 AND P4 PRODUCTION</t>
  </si>
  <si>
    <t>Input TV</t>
  </si>
  <si>
    <t>Output TV</t>
  </si>
  <si>
    <t>I-E Tax Rate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</si>
</sst>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14993743705557422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40" fontId="0" fillId="0" borderId="0" xfId="0" applyNumberFormat="1"/>
    <xf numFmtId="4" fontId="0" fillId="0" borderId="0" xfId="0" applyNumberFormat="1"/>
    <xf numFmtId="0" fontId="0" fillId="2" borderId="0" xfId="0" applyFill="1"/>
    <xf numFmtId="40" fontId="0" fillId="3" borderId="0" xfId="0" applyNumberFormat="1" applyFill="1"/>
    <xf numFmtId="4" fontId="0" fillId="0" borderId="0" xfId="0" applyNumberFormat="1" applyFill="1"/>
    <xf numFmtId="0" fontId="0" fillId="5" borderId="0" xfId="0" applyFill="1"/>
    <xf numFmtId="0" fontId="2" fillId="5" borderId="0" xfId="0" applyFont="1" applyFill="1" applyAlignment="1">
      <alignment horizontal="center"/>
    </xf>
    <xf numFmtId="40" fontId="0" fillId="3" borderId="0" xfId="0" applyNumberFormat="1" applyFill="1" applyAlignment="1">
      <alignment horizontal="right"/>
    </xf>
    <xf numFmtId="40" fontId="0" fillId="0" borderId="0" xfId="0" applyNumberFormat="1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0" fillId="2" borderId="0" xfId="0" applyNumberFormat="1" applyFill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5" borderId="0" xfId="0" applyFill="1" applyAlignment="1">
      <alignment horizontal="right"/>
    </xf>
    <xf numFmtId="40" fontId="0" fillId="5" borderId="0" xfId="0" applyNumberFormat="1" applyFill="1" applyAlignment="1">
      <alignment horizontal="right"/>
    </xf>
    <xf numFmtId="0" fontId="1" fillId="4" borderId="0" xfId="0" applyFont="1" applyFill="1" applyAlignment="1">
      <alignment horizontal="center"/>
    </xf>
    <xf numFmtId="40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4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Fill="1" applyAlignment="1">
      <alignment horizontal="center"/>
    </xf>
    <xf numFmtId="40" fontId="1" fillId="5" borderId="0" xfId="0" applyNumberFormat="1" applyFont="1" applyFill="1" applyAlignment="1">
      <alignment horizontal="center"/>
    </xf>
    <xf numFmtId="40" fontId="2" fillId="5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5" borderId="0" xfId="0" applyFont="1" applyFill="1" applyAlignment="1">
      <alignment horizontal="center"/>
    </xf>
    <xf numFmtId="4" fontId="2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2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0" fontId="3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1" fillId="6" borderId="0" xfId="0" applyNumberFormat="1" applyFont="1" applyFill="1" applyAlignment="1">
      <alignment horizontal="center"/>
    </xf>
    <xf numFmtId="40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</cellXfs>
  <cellStyles count="1">
    <cellStyle name="Normal" xfId="0" builtinId="0"/>
  </cellStyles>
  <dxfs count="10">
    <dxf>
      <fill>
        <patternFill>
          <bgColor rgb="FF64FF64"/>
        </patternFill>
      </fill>
    </dxf>
    <dxf>
      <fill>
        <patternFill>
          <bgColor rgb="FF64FF64"/>
        </patternFill>
      </fill>
    </dxf>
    <dxf>
      <fill>
        <patternFill>
          <bgColor rgb="FFC8FFC8"/>
        </patternFill>
      </fill>
    </dxf>
    <dxf>
      <fill>
        <patternFill>
          <bgColor rgb="FFFF6464"/>
        </patternFill>
      </fill>
    </dxf>
    <dxf>
      <fill>
        <patternFill>
          <bgColor rgb="FF64FF64"/>
        </patternFill>
      </fill>
    </dxf>
    <dxf>
      <fill>
        <patternFill>
          <bgColor rgb="FF64FF64"/>
        </patternFill>
      </fill>
    </dxf>
    <dxf>
      <fill>
        <patternFill>
          <bgColor rgb="FFC8FFC8"/>
        </patternFill>
      </fill>
    </dxf>
    <dxf>
      <fill>
        <patternFill>
          <bgColor rgb="FFFF6464"/>
        </patternFill>
      </fill>
    </dxf>
    <dxf>
      <fill>
        <patternFill>
          <bgColor rgb="FF64FF64"/>
        </patternFill>
      </fill>
    </dxf>
    <dxf>
      <fill>
        <patternFill>
          <bgColor rgb="FF64FF64"/>
        </patternFill>
      </fill>
    </dxf>
  </dxfs>
  <tableStyles count="0" defaultTableStyle="TableStyleMedium2" defaultPivotStyle="PivotStyleMedium9"/>
  <colors>
    <mruColors>
      <color rgb="FF64FF64"/>
      <color rgb="FFFFB075"/>
      <color rgb="FFFF9632"/>
      <color rgb="FFC8FFC8"/>
      <color rgb="FFFF6464"/>
      <color rgb="FF00FF50"/>
      <color rgb="FF53FF70"/>
      <color rgb="FF6DFF7E"/>
      <color rgb="FF00EE1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Q89"/>
  <sheetViews>
    <sheetView tabSelected="1" zoomScaleNormal="100" workbookViewId="0">
      <pane xSplit="1" topLeftCell="B1" activePane="topRight" state="frozen"/>
      <selection pane="topRight" activeCell="AD6" sqref="AD6"/>
    </sheetView>
  </sheetViews>
  <sheetFormatPr defaultRowHeight="15"/>
  <cols>
    <col min="1" max="1" width="27.140625" customWidth="1"/>
    <col min="2" max="2" width="14.5703125" style="1" bestFit="1" customWidth="1"/>
    <col min="3" max="3" width="12.42578125" style="1" bestFit="1" customWidth="1"/>
    <col min="4" max="4" width="13.85546875" style="2" bestFit="1" customWidth="1"/>
    <col min="5" max="5" width="12.7109375" style="2" bestFit="1" customWidth="1"/>
    <col min="6" max="6" width="1.7109375" style="6" customWidth="1"/>
    <col min="7" max="7" width="12.7109375" customWidth="1"/>
    <col min="8" max="8" width="12.5703125" style="9" customWidth="1"/>
    <col min="9" max="9" width="6" style="11" bestFit="1" customWidth="1"/>
    <col min="10" max="10" width="1.7109375" style="6" customWidth="1"/>
    <col min="11" max="11" width="14.42578125" customWidth="1"/>
    <col min="12" max="12" width="12.5703125" style="9" customWidth="1"/>
    <col min="13" max="13" width="4.140625" style="11" bestFit="1" customWidth="1"/>
    <col min="14" max="14" width="1.7109375" style="6" customWidth="1"/>
    <col min="15" max="15" width="11.28515625" customWidth="1"/>
    <col min="16" max="16" width="12.5703125" style="9" customWidth="1"/>
    <col min="17" max="17" width="5.28515625" style="13" bestFit="1" customWidth="1"/>
    <col min="18" max="18" width="1.7109375" style="6" customWidth="1"/>
    <col min="19" max="19" width="8" style="14" bestFit="1" customWidth="1"/>
    <col min="20" max="20" width="9.42578125" style="14" bestFit="1" customWidth="1"/>
    <col min="21" max="21" width="21.5703125" style="9" bestFit="1" customWidth="1"/>
    <col min="22" max="22" width="18.28515625" style="32" bestFit="1" customWidth="1"/>
    <col min="23" max="23" width="1.7109375" style="15" customWidth="1"/>
    <col min="24" max="24" width="18.140625" style="9" bestFit="1" customWidth="1"/>
    <col min="25" max="26" width="18.140625" style="9" customWidth="1"/>
    <col min="27" max="27" width="1.7109375" style="15" customWidth="1"/>
    <col min="28" max="28" width="18.140625" style="9" customWidth="1"/>
    <col min="29" max="29" width="18.42578125" style="9" bestFit="1" customWidth="1"/>
    <col min="30" max="30" width="18.85546875" style="9" bestFit="1" customWidth="1"/>
    <col min="31" max="31" width="1.7109375" style="16" customWidth="1"/>
    <col min="32" max="32" width="15.28515625" style="9" hidden="1" customWidth="1"/>
    <col min="33" max="33" width="16.42578125" style="9" hidden="1" customWidth="1"/>
    <col min="34" max="34" width="19.28515625" style="9" hidden="1" customWidth="1"/>
    <col min="35" max="35" width="1.7109375" style="16" hidden="1" customWidth="1"/>
    <col min="36" max="36" width="18.28515625" style="9" hidden="1" customWidth="1"/>
    <col min="37" max="37" width="17.42578125" style="9" hidden="1" customWidth="1"/>
    <col min="38" max="38" width="16" style="9" hidden="1" customWidth="1"/>
    <col min="39" max="39" width="10.42578125" style="2" customWidth="1"/>
    <col min="40" max="40" width="11.7109375" style="2" bestFit="1" customWidth="1"/>
    <col min="41" max="41" width="16.7109375" style="36" customWidth="1"/>
  </cols>
  <sheetData>
    <row r="1" spans="1:43" s="27" customFormat="1">
      <c r="A1" s="28"/>
      <c r="B1" s="39" t="s">
        <v>44</v>
      </c>
      <c r="C1" s="39"/>
      <c r="D1" s="39"/>
      <c r="E1" s="39"/>
      <c r="F1" s="7"/>
      <c r="G1" s="39" t="s">
        <v>8</v>
      </c>
      <c r="H1" s="39"/>
      <c r="I1" s="39"/>
      <c r="J1" s="7"/>
      <c r="K1" s="39" t="s">
        <v>9</v>
      </c>
      <c r="L1" s="39"/>
      <c r="M1" s="39"/>
      <c r="N1" s="7"/>
      <c r="O1" s="39" t="s">
        <v>10</v>
      </c>
      <c r="P1" s="39"/>
      <c r="Q1" s="39"/>
      <c r="R1" s="7"/>
      <c r="S1" s="39" t="s">
        <v>66</v>
      </c>
      <c r="T1" s="39"/>
      <c r="U1" s="39" t="s">
        <v>44</v>
      </c>
      <c r="V1" s="39"/>
      <c r="W1" s="7"/>
      <c r="X1" s="38" t="s">
        <v>73</v>
      </c>
      <c r="Y1" s="38"/>
      <c r="Z1" s="38"/>
      <c r="AA1" s="7"/>
      <c r="AB1" s="38" t="s">
        <v>74</v>
      </c>
      <c r="AC1" s="38"/>
      <c r="AD1" s="38"/>
      <c r="AE1" s="26"/>
      <c r="AF1" s="38" t="s">
        <v>22</v>
      </c>
      <c r="AG1" s="38"/>
      <c r="AH1" s="38"/>
      <c r="AI1" s="26"/>
      <c r="AJ1" s="38" t="s">
        <v>21</v>
      </c>
      <c r="AK1" s="38"/>
      <c r="AL1" s="38"/>
      <c r="AM1" s="29" t="s">
        <v>139</v>
      </c>
      <c r="AN1" s="29" t="s">
        <v>140</v>
      </c>
      <c r="AO1" s="35" t="s">
        <v>141</v>
      </c>
    </row>
    <row r="2" spans="1:43" s="21" customFormat="1">
      <c r="A2" s="17" t="s">
        <v>11</v>
      </c>
      <c r="B2" s="18" t="s">
        <v>70</v>
      </c>
      <c r="C2" s="18" t="s">
        <v>6</v>
      </c>
      <c r="D2" s="19" t="s">
        <v>12</v>
      </c>
      <c r="E2" s="19" t="s">
        <v>13</v>
      </c>
      <c r="F2" s="20"/>
      <c r="G2" s="21" t="s">
        <v>7</v>
      </c>
      <c r="H2" s="22" t="s">
        <v>1</v>
      </c>
      <c r="I2" s="21" t="s">
        <v>5</v>
      </c>
      <c r="J2" s="20"/>
      <c r="K2" s="21" t="s">
        <v>7</v>
      </c>
      <c r="L2" s="22" t="s">
        <v>1</v>
      </c>
      <c r="M2" s="21" t="s">
        <v>5</v>
      </c>
      <c r="N2" s="20"/>
      <c r="O2" s="21" t="s">
        <v>7</v>
      </c>
      <c r="P2" s="22" t="s">
        <v>1</v>
      </c>
      <c r="Q2" s="23" t="s">
        <v>5</v>
      </c>
      <c r="R2" s="20"/>
      <c r="S2" s="24" t="s">
        <v>69</v>
      </c>
      <c r="T2" s="24" t="s">
        <v>72</v>
      </c>
      <c r="U2" s="22" t="s">
        <v>71</v>
      </c>
      <c r="V2" s="30" t="s">
        <v>68</v>
      </c>
      <c r="W2" s="20"/>
      <c r="X2" s="22" t="s">
        <v>67</v>
      </c>
      <c r="Y2" s="22" t="s">
        <v>136</v>
      </c>
      <c r="Z2" s="22" t="s">
        <v>137</v>
      </c>
      <c r="AA2" s="20"/>
      <c r="AB2" s="22" t="s">
        <v>23</v>
      </c>
      <c r="AC2" s="18" t="s">
        <v>24</v>
      </c>
      <c r="AD2" s="18" t="s">
        <v>25</v>
      </c>
      <c r="AE2" s="25"/>
      <c r="AF2" s="22" t="s">
        <v>23</v>
      </c>
      <c r="AG2" s="18" t="s">
        <v>24</v>
      </c>
      <c r="AH2" s="18" t="s">
        <v>25</v>
      </c>
      <c r="AI2" s="25"/>
      <c r="AJ2" s="18" t="s">
        <v>26</v>
      </c>
      <c r="AK2" s="22" t="s">
        <v>24</v>
      </c>
      <c r="AL2" s="22" t="s">
        <v>27</v>
      </c>
      <c r="AM2" s="37" t="s">
        <v>138</v>
      </c>
      <c r="AN2" s="37"/>
      <c r="AO2" s="37"/>
      <c r="AP2" s="37"/>
      <c r="AQ2" s="37"/>
    </row>
    <row r="3" spans="1:43">
      <c r="A3" s="3" t="s">
        <v>0</v>
      </c>
      <c r="B3" s="4">
        <v>858976.8</v>
      </c>
      <c r="C3" s="4">
        <v>800003.3</v>
      </c>
      <c r="D3" s="5">
        <f>(B3-(U3+V3))</f>
        <v>-135000</v>
      </c>
      <c r="E3" s="5">
        <f t="shared" ref="E3:E10" si="0">(C3-(U3+V3))</f>
        <v>-135000</v>
      </c>
      <c r="G3" s="3" t="s">
        <v>2</v>
      </c>
      <c r="H3" s="8">
        <f>B60</f>
        <v>0</v>
      </c>
      <c r="I3" s="10">
        <v>40</v>
      </c>
      <c r="K3" s="3" t="s">
        <v>3</v>
      </c>
      <c r="L3" s="8">
        <f>B12</f>
        <v>0</v>
      </c>
      <c r="M3" s="10">
        <v>6</v>
      </c>
      <c r="O3" s="3" t="s">
        <v>4</v>
      </c>
      <c r="P3" s="8">
        <f>B13</f>
        <v>0</v>
      </c>
      <c r="Q3" s="12">
        <v>6</v>
      </c>
      <c r="S3" s="12">
        <v>1</v>
      </c>
      <c r="T3" s="12">
        <v>1</v>
      </c>
      <c r="U3" s="8">
        <f t="shared" ref="U3:U10" si="1">((SUM((H3*I3), (L3*M3), (P3*Q3))/(S3)))</f>
        <v>0</v>
      </c>
      <c r="V3" s="31">
        <f>((AN3*AO3)/S3)+(AM3*18*(AO3*0.5))</f>
        <v>135000</v>
      </c>
      <c r="X3" s="8">
        <f t="shared" ref="X3:X10" si="2">((S3*T3*U3)+(S3*T3*V3))</f>
        <v>135000</v>
      </c>
      <c r="Y3" s="8">
        <f t="shared" ref="Y3:Y10" si="3">(D3*S3*T3)</f>
        <v>-135000</v>
      </c>
      <c r="Z3" s="8">
        <f t="shared" ref="Z3:Z10" si="4">(E3*S3*T3)</f>
        <v>-135000</v>
      </c>
      <c r="AB3" s="8">
        <f t="shared" ref="AB3:AB10" si="5">((X3)*23)</f>
        <v>3105000</v>
      </c>
      <c r="AC3" s="8">
        <f t="shared" ref="AC3:AD10" si="6">(Y3*23)</f>
        <v>-3105000</v>
      </c>
      <c r="AD3" s="8">
        <f t="shared" si="6"/>
        <v>-3105000</v>
      </c>
      <c r="AF3" s="8">
        <f>(AB3*11)</f>
        <v>34155000</v>
      </c>
      <c r="AG3" s="8">
        <f>(AC3*11)</f>
        <v>-34155000</v>
      </c>
      <c r="AH3" s="8">
        <f>(AD3*11)</f>
        <v>-34155000</v>
      </c>
      <c r="AJ3" s="8">
        <f t="shared" ref="AJ3:AL10" si="7">(AF3*5)</f>
        <v>170775000</v>
      </c>
      <c r="AK3" s="8">
        <f t="shared" si="7"/>
        <v>-170775000</v>
      </c>
      <c r="AL3" s="8">
        <f t="shared" si="7"/>
        <v>-170775000</v>
      </c>
      <c r="AM3" s="2">
        <v>0</v>
      </c>
      <c r="AN3" s="2">
        <v>1350000</v>
      </c>
      <c r="AO3" s="33">
        <v>0.1</v>
      </c>
      <c r="AP3" s="2">
        <v>70000</v>
      </c>
    </row>
    <row r="4" spans="1:43">
      <c r="A4" s="3" t="s">
        <v>134</v>
      </c>
      <c r="B4" s="4">
        <v>814999</v>
      </c>
      <c r="C4" s="4">
        <v>805011</v>
      </c>
      <c r="D4" s="5">
        <f t="shared" ref="D4:D10" si="8">(B4-(U4+V4))</f>
        <v>-135000</v>
      </c>
      <c r="E4" s="5">
        <f t="shared" si="0"/>
        <v>-135000</v>
      </c>
      <c r="G4" s="3" t="s">
        <v>14</v>
      </c>
      <c r="H4" s="8">
        <f>B70</f>
        <v>0</v>
      </c>
      <c r="I4" s="10">
        <v>40</v>
      </c>
      <c r="K4" s="3" t="s">
        <v>15</v>
      </c>
      <c r="L4" s="8">
        <f>B20</f>
        <v>0</v>
      </c>
      <c r="M4" s="10">
        <v>6</v>
      </c>
      <c r="O4" s="3" t="s">
        <v>16</v>
      </c>
      <c r="P4" s="8">
        <f>B21</f>
        <v>0</v>
      </c>
      <c r="Q4" s="12">
        <v>6</v>
      </c>
      <c r="S4" s="12">
        <v>1</v>
      </c>
      <c r="T4" s="12">
        <v>1</v>
      </c>
      <c r="U4" s="8">
        <f t="shared" si="1"/>
        <v>0</v>
      </c>
      <c r="V4" s="31">
        <f t="shared" ref="V4:V67" si="9">((AN4*AO4)/S4)+(AM4*18*(AO4*0.5))</f>
        <v>135000</v>
      </c>
      <c r="X4" s="8">
        <f t="shared" si="2"/>
        <v>135000</v>
      </c>
      <c r="Y4" s="8">
        <f t="shared" si="3"/>
        <v>-135000</v>
      </c>
      <c r="Z4" s="8">
        <f t="shared" si="4"/>
        <v>-135000</v>
      </c>
      <c r="AB4" s="8">
        <f t="shared" si="5"/>
        <v>3105000</v>
      </c>
      <c r="AC4" s="8">
        <f t="shared" si="6"/>
        <v>-3105000</v>
      </c>
      <c r="AD4" s="8">
        <f t="shared" si="6"/>
        <v>-3105000</v>
      </c>
      <c r="AF4" s="8">
        <f t="shared" ref="AF4:AF10" si="10">(AB4*11)</f>
        <v>34155000</v>
      </c>
      <c r="AG4" s="8">
        <f t="shared" ref="AG4:AG10" si="11">(AC4*11)</f>
        <v>-34155000</v>
      </c>
      <c r="AH4" s="8">
        <f t="shared" ref="AH4:AH10" si="12">(AD4*11)</f>
        <v>-34155000</v>
      </c>
      <c r="AJ4" s="8">
        <f t="shared" si="7"/>
        <v>170775000</v>
      </c>
      <c r="AK4" s="8">
        <f t="shared" si="7"/>
        <v>-170775000</v>
      </c>
      <c r="AL4" s="8">
        <f t="shared" si="7"/>
        <v>-170775000</v>
      </c>
      <c r="AM4" s="2">
        <v>0</v>
      </c>
      <c r="AN4" s="2">
        <v>1350000</v>
      </c>
      <c r="AO4" s="34">
        <f>AO3</f>
        <v>0.1</v>
      </c>
      <c r="AP4" s="2">
        <v>70000</v>
      </c>
    </row>
    <row r="5" spans="1:43">
      <c r="A5" s="3" t="s">
        <v>17</v>
      </c>
      <c r="B5" s="4">
        <v>1471996</v>
      </c>
      <c r="C5" s="4">
        <v>1360300</v>
      </c>
      <c r="D5" s="5">
        <f t="shared" si="8"/>
        <v>-135000</v>
      </c>
      <c r="E5" s="5">
        <f t="shared" si="0"/>
        <v>-135000</v>
      </c>
      <c r="G5" s="3" t="s">
        <v>18</v>
      </c>
      <c r="H5" s="8">
        <f>B17</f>
        <v>0</v>
      </c>
      <c r="I5" s="10">
        <v>6</v>
      </c>
      <c r="K5" s="3" t="s">
        <v>19</v>
      </c>
      <c r="L5" s="8">
        <f>B18</f>
        <v>0</v>
      </c>
      <c r="M5" s="10">
        <v>6</v>
      </c>
      <c r="O5" s="3" t="s">
        <v>20</v>
      </c>
      <c r="P5" s="8">
        <f>B19</f>
        <v>0</v>
      </c>
      <c r="Q5" s="12">
        <v>6</v>
      </c>
      <c r="S5" s="12">
        <v>1</v>
      </c>
      <c r="T5" s="12">
        <v>1</v>
      </c>
      <c r="U5" s="8">
        <f t="shared" si="1"/>
        <v>0</v>
      </c>
      <c r="V5" s="31">
        <f t="shared" si="9"/>
        <v>135000</v>
      </c>
      <c r="X5" s="8">
        <f t="shared" si="2"/>
        <v>135000</v>
      </c>
      <c r="Y5" s="8">
        <f t="shared" si="3"/>
        <v>-135000</v>
      </c>
      <c r="Z5" s="8">
        <f t="shared" si="4"/>
        <v>-135000</v>
      </c>
      <c r="AB5" s="8">
        <f t="shared" si="5"/>
        <v>3105000</v>
      </c>
      <c r="AC5" s="8">
        <f t="shared" si="6"/>
        <v>-3105000</v>
      </c>
      <c r="AD5" s="8">
        <f t="shared" si="6"/>
        <v>-3105000</v>
      </c>
      <c r="AF5" s="8">
        <f t="shared" si="10"/>
        <v>34155000</v>
      </c>
      <c r="AG5" s="8">
        <f t="shared" si="11"/>
        <v>-34155000</v>
      </c>
      <c r="AH5" s="8">
        <f t="shared" si="12"/>
        <v>-34155000</v>
      </c>
      <c r="AJ5" s="8">
        <f t="shared" si="7"/>
        <v>170775000</v>
      </c>
      <c r="AK5" s="8">
        <f t="shared" si="7"/>
        <v>-170775000</v>
      </c>
      <c r="AL5" s="8">
        <f t="shared" si="7"/>
        <v>-170775000</v>
      </c>
      <c r="AM5" s="2">
        <v>0</v>
      </c>
      <c r="AN5" s="2">
        <v>1350000</v>
      </c>
      <c r="AO5" s="34">
        <f t="shared" ref="AO5:AO68" si="13">AO4</f>
        <v>0.1</v>
      </c>
      <c r="AP5" s="2">
        <v>70000</v>
      </c>
    </row>
    <row r="6" spans="1:43">
      <c r="A6" s="3" t="s">
        <v>28</v>
      </c>
      <c r="B6" s="4">
        <v>1424999</v>
      </c>
      <c r="C6" s="4">
        <v>1320128</v>
      </c>
      <c r="D6" s="5">
        <f t="shared" si="8"/>
        <v>-135000</v>
      </c>
      <c r="E6" s="5">
        <f t="shared" si="0"/>
        <v>-135000</v>
      </c>
      <c r="G6" s="3" t="s">
        <v>29</v>
      </c>
      <c r="H6" s="8">
        <f>B22</f>
        <v>0</v>
      </c>
      <c r="I6" s="10">
        <v>6</v>
      </c>
      <c r="K6" s="3" t="s">
        <v>30</v>
      </c>
      <c r="L6" s="8">
        <f>B23</f>
        <v>0</v>
      </c>
      <c r="M6" s="10">
        <v>6</v>
      </c>
      <c r="O6" s="3" t="s">
        <v>31</v>
      </c>
      <c r="P6" s="8">
        <f>B24</f>
        <v>0</v>
      </c>
      <c r="Q6" s="12">
        <v>6</v>
      </c>
      <c r="S6" s="12">
        <v>1</v>
      </c>
      <c r="T6" s="12">
        <v>1</v>
      </c>
      <c r="U6" s="8">
        <f t="shared" si="1"/>
        <v>0</v>
      </c>
      <c r="V6" s="31">
        <f t="shared" si="9"/>
        <v>135000</v>
      </c>
      <c r="X6" s="8">
        <f t="shared" si="2"/>
        <v>135000</v>
      </c>
      <c r="Y6" s="8">
        <f t="shared" si="3"/>
        <v>-135000</v>
      </c>
      <c r="Z6" s="8">
        <f t="shared" si="4"/>
        <v>-135000</v>
      </c>
      <c r="AB6" s="8">
        <f t="shared" si="5"/>
        <v>3105000</v>
      </c>
      <c r="AC6" s="8">
        <f t="shared" si="6"/>
        <v>-3105000</v>
      </c>
      <c r="AD6" s="8">
        <f t="shared" si="6"/>
        <v>-3105000</v>
      </c>
      <c r="AF6" s="8">
        <f t="shared" si="10"/>
        <v>34155000</v>
      </c>
      <c r="AG6" s="8">
        <f t="shared" si="11"/>
        <v>-34155000</v>
      </c>
      <c r="AH6" s="8">
        <f t="shared" si="12"/>
        <v>-34155000</v>
      </c>
      <c r="AJ6" s="8">
        <f t="shared" si="7"/>
        <v>170775000</v>
      </c>
      <c r="AK6" s="8">
        <f t="shared" si="7"/>
        <v>-170775000</v>
      </c>
      <c r="AL6" s="8">
        <f t="shared" si="7"/>
        <v>-170775000</v>
      </c>
      <c r="AM6" s="2">
        <v>0</v>
      </c>
      <c r="AN6" s="2">
        <v>1350000</v>
      </c>
      <c r="AO6" s="34">
        <f t="shared" si="13"/>
        <v>0.1</v>
      </c>
      <c r="AP6" s="2">
        <v>70000</v>
      </c>
    </row>
    <row r="7" spans="1:43">
      <c r="A7" s="3" t="s">
        <v>32</v>
      </c>
      <c r="B7" s="4">
        <v>810076.8</v>
      </c>
      <c r="C7" s="4">
        <v>730107</v>
      </c>
      <c r="D7" s="5">
        <f t="shared" si="8"/>
        <v>-135000</v>
      </c>
      <c r="E7" s="5">
        <f t="shared" si="0"/>
        <v>-135000</v>
      </c>
      <c r="G7" s="3" t="s">
        <v>33</v>
      </c>
      <c r="H7" s="8">
        <f>B59</f>
        <v>0</v>
      </c>
      <c r="I7" s="10">
        <v>40</v>
      </c>
      <c r="K7" s="3" t="s">
        <v>34</v>
      </c>
      <c r="L7" s="8">
        <f>B25</f>
        <v>0</v>
      </c>
      <c r="M7" s="10">
        <v>6</v>
      </c>
      <c r="O7" s="3" t="s">
        <v>35</v>
      </c>
      <c r="P7" s="8">
        <f>B26</f>
        <v>0</v>
      </c>
      <c r="Q7" s="12">
        <v>6</v>
      </c>
      <c r="S7" s="12">
        <v>1</v>
      </c>
      <c r="T7" s="12">
        <v>1</v>
      </c>
      <c r="U7" s="8">
        <f t="shared" si="1"/>
        <v>0</v>
      </c>
      <c r="V7" s="31">
        <f t="shared" si="9"/>
        <v>135000</v>
      </c>
      <c r="X7" s="8">
        <f t="shared" si="2"/>
        <v>135000</v>
      </c>
      <c r="Y7" s="8">
        <f t="shared" si="3"/>
        <v>-135000</v>
      </c>
      <c r="Z7" s="8">
        <f t="shared" si="4"/>
        <v>-135000</v>
      </c>
      <c r="AB7" s="8">
        <f t="shared" si="5"/>
        <v>3105000</v>
      </c>
      <c r="AC7" s="8">
        <f t="shared" si="6"/>
        <v>-3105000</v>
      </c>
      <c r="AD7" s="8">
        <f t="shared" si="6"/>
        <v>-3105000</v>
      </c>
      <c r="AF7" s="8">
        <f t="shared" si="10"/>
        <v>34155000</v>
      </c>
      <c r="AG7" s="8">
        <f t="shared" si="11"/>
        <v>-34155000</v>
      </c>
      <c r="AH7" s="8">
        <f t="shared" si="12"/>
        <v>-34155000</v>
      </c>
      <c r="AJ7" s="8">
        <f t="shared" si="7"/>
        <v>170775000</v>
      </c>
      <c r="AK7" s="8">
        <f t="shared" si="7"/>
        <v>-170775000</v>
      </c>
      <c r="AL7" s="8">
        <f t="shared" si="7"/>
        <v>-170775000</v>
      </c>
      <c r="AM7" s="2">
        <v>0</v>
      </c>
      <c r="AN7" s="2">
        <v>1350000</v>
      </c>
      <c r="AO7" s="34">
        <f t="shared" si="13"/>
        <v>0.1</v>
      </c>
      <c r="AP7" s="2">
        <v>70000</v>
      </c>
    </row>
    <row r="8" spans="1:43">
      <c r="A8" s="3" t="s">
        <v>135</v>
      </c>
      <c r="B8" s="4">
        <v>1024898</v>
      </c>
      <c r="C8" s="4">
        <v>980000</v>
      </c>
      <c r="D8" s="5">
        <f t="shared" si="8"/>
        <v>-135000</v>
      </c>
      <c r="E8" s="5">
        <f t="shared" si="0"/>
        <v>-135000</v>
      </c>
      <c r="G8" s="3" t="s">
        <v>37</v>
      </c>
      <c r="H8" s="8">
        <f>B14</f>
        <v>0</v>
      </c>
      <c r="I8" s="10">
        <v>6</v>
      </c>
      <c r="K8" s="3" t="s">
        <v>38</v>
      </c>
      <c r="L8" s="8">
        <f>B15</f>
        <v>0</v>
      </c>
      <c r="M8" s="10">
        <v>6</v>
      </c>
      <c r="O8" s="3" t="s">
        <v>39</v>
      </c>
      <c r="P8" s="8">
        <f>B16</f>
        <v>0</v>
      </c>
      <c r="Q8" s="12">
        <v>6</v>
      </c>
      <c r="S8" s="12">
        <v>1</v>
      </c>
      <c r="T8" s="12">
        <v>1</v>
      </c>
      <c r="U8" s="8">
        <f t="shared" si="1"/>
        <v>0</v>
      </c>
      <c r="V8" s="31">
        <f t="shared" si="9"/>
        <v>135000</v>
      </c>
      <c r="X8" s="8">
        <f t="shared" si="2"/>
        <v>135000</v>
      </c>
      <c r="Y8" s="8">
        <f t="shared" si="3"/>
        <v>-135000</v>
      </c>
      <c r="Z8" s="8">
        <f t="shared" si="4"/>
        <v>-135000</v>
      </c>
      <c r="AB8" s="8">
        <f t="shared" si="5"/>
        <v>3105000</v>
      </c>
      <c r="AC8" s="8">
        <f t="shared" si="6"/>
        <v>-3105000</v>
      </c>
      <c r="AD8" s="8">
        <f t="shared" si="6"/>
        <v>-3105000</v>
      </c>
      <c r="AF8" s="8">
        <f t="shared" si="10"/>
        <v>34155000</v>
      </c>
      <c r="AG8" s="8">
        <f t="shared" si="11"/>
        <v>-34155000</v>
      </c>
      <c r="AH8" s="8">
        <f t="shared" si="12"/>
        <v>-34155000</v>
      </c>
      <c r="AJ8" s="8">
        <f t="shared" si="7"/>
        <v>170775000</v>
      </c>
      <c r="AK8" s="8">
        <f t="shared" si="7"/>
        <v>-170775000</v>
      </c>
      <c r="AL8" s="8">
        <f t="shared" si="7"/>
        <v>-170775000</v>
      </c>
      <c r="AM8" s="2">
        <v>0</v>
      </c>
      <c r="AN8" s="2">
        <v>1350000</v>
      </c>
      <c r="AO8" s="34">
        <f t="shared" si="13"/>
        <v>0.1</v>
      </c>
      <c r="AP8" s="2">
        <v>70000</v>
      </c>
    </row>
    <row r="9" spans="1:43">
      <c r="A9" s="3" t="s">
        <v>40</v>
      </c>
      <c r="B9" s="4">
        <v>1448000</v>
      </c>
      <c r="C9" s="4">
        <v>1317927</v>
      </c>
      <c r="D9" s="5">
        <f t="shared" si="8"/>
        <v>-135000</v>
      </c>
      <c r="E9" s="5">
        <f t="shared" si="0"/>
        <v>-135000</v>
      </c>
      <c r="G9" s="3" t="s">
        <v>41</v>
      </c>
      <c r="H9" s="8">
        <f>B27</f>
        <v>0</v>
      </c>
      <c r="I9" s="10">
        <v>6</v>
      </c>
      <c r="K9" s="3" t="s">
        <v>42</v>
      </c>
      <c r="L9" s="8">
        <f>B28</f>
        <v>0</v>
      </c>
      <c r="M9" s="10">
        <v>6</v>
      </c>
      <c r="O9" s="3" t="s">
        <v>43</v>
      </c>
      <c r="P9" s="8">
        <f>B29</f>
        <v>0</v>
      </c>
      <c r="Q9" s="12">
        <v>6</v>
      </c>
      <c r="S9" s="12">
        <v>1</v>
      </c>
      <c r="T9" s="12">
        <v>1</v>
      </c>
      <c r="U9" s="8">
        <f t="shared" si="1"/>
        <v>0</v>
      </c>
      <c r="V9" s="31">
        <f t="shared" si="9"/>
        <v>135000</v>
      </c>
      <c r="X9" s="8">
        <f t="shared" si="2"/>
        <v>135000</v>
      </c>
      <c r="Y9" s="8">
        <f t="shared" si="3"/>
        <v>-135000</v>
      </c>
      <c r="Z9" s="8">
        <f t="shared" si="4"/>
        <v>-135000</v>
      </c>
      <c r="AB9" s="8">
        <f t="shared" si="5"/>
        <v>3105000</v>
      </c>
      <c r="AC9" s="8">
        <f t="shared" si="6"/>
        <v>-3105000</v>
      </c>
      <c r="AD9" s="8">
        <f t="shared" si="6"/>
        <v>-3105000</v>
      </c>
      <c r="AF9" s="8">
        <f t="shared" si="10"/>
        <v>34155000</v>
      </c>
      <c r="AG9" s="8">
        <f t="shared" si="11"/>
        <v>-34155000</v>
      </c>
      <c r="AH9" s="8">
        <f t="shared" si="12"/>
        <v>-34155000</v>
      </c>
      <c r="AJ9" s="8">
        <f t="shared" si="7"/>
        <v>170775000</v>
      </c>
      <c r="AK9" s="8">
        <f t="shared" si="7"/>
        <v>-170775000</v>
      </c>
      <c r="AL9" s="8">
        <f t="shared" si="7"/>
        <v>-170775000</v>
      </c>
      <c r="AM9" s="2">
        <v>0</v>
      </c>
      <c r="AN9" s="2">
        <v>1350000</v>
      </c>
      <c r="AO9" s="34">
        <f t="shared" si="13"/>
        <v>0.1</v>
      </c>
      <c r="AP9" s="2">
        <v>70000</v>
      </c>
    </row>
    <row r="10" spans="1:43">
      <c r="A10" s="3" t="s">
        <v>45</v>
      </c>
      <c r="B10" s="4">
        <v>1244999</v>
      </c>
      <c r="C10" s="4">
        <v>1172212</v>
      </c>
      <c r="D10" s="5">
        <f t="shared" si="8"/>
        <v>-135000</v>
      </c>
      <c r="E10" s="5">
        <f t="shared" si="0"/>
        <v>-135000</v>
      </c>
      <c r="G10" s="3" t="s">
        <v>46</v>
      </c>
      <c r="H10" s="8">
        <f>B30</f>
        <v>0</v>
      </c>
      <c r="I10" s="10">
        <v>6</v>
      </c>
      <c r="K10" s="3" t="s">
        <v>53</v>
      </c>
      <c r="L10" s="8">
        <f>B31</f>
        <v>0</v>
      </c>
      <c r="M10" s="10">
        <v>6</v>
      </c>
      <c r="O10" s="3" t="s">
        <v>47</v>
      </c>
      <c r="P10" s="8">
        <f>B32</f>
        <v>0</v>
      </c>
      <c r="Q10" s="12">
        <v>6</v>
      </c>
      <c r="S10" s="12">
        <v>1</v>
      </c>
      <c r="T10" s="12">
        <v>1</v>
      </c>
      <c r="U10" s="8">
        <f t="shared" si="1"/>
        <v>0</v>
      </c>
      <c r="V10" s="31">
        <f t="shared" si="9"/>
        <v>135000</v>
      </c>
      <c r="X10" s="8">
        <f t="shared" si="2"/>
        <v>135000</v>
      </c>
      <c r="Y10" s="8">
        <f t="shared" si="3"/>
        <v>-135000</v>
      </c>
      <c r="Z10" s="8">
        <f t="shared" si="4"/>
        <v>-135000</v>
      </c>
      <c r="AB10" s="8">
        <f t="shared" si="5"/>
        <v>3105000</v>
      </c>
      <c r="AC10" s="8">
        <f t="shared" si="6"/>
        <v>-3105000</v>
      </c>
      <c r="AD10" s="8">
        <f t="shared" si="6"/>
        <v>-3105000</v>
      </c>
      <c r="AF10" s="8">
        <f t="shared" si="10"/>
        <v>34155000</v>
      </c>
      <c r="AG10" s="8">
        <f t="shared" si="11"/>
        <v>-34155000</v>
      </c>
      <c r="AH10" s="8">
        <f t="shared" si="12"/>
        <v>-34155000</v>
      </c>
      <c r="AJ10" s="8">
        <f t="shared" si="7"/>
        <v>170775000</v>
      </c>
      <c r="AK10" s="8">
        <f t="shared" si="7"/>
        <v>-170775000</v>
      </c>
      <c r="AL10" s="8">
        <f t="shared" si="7"/>
        <v>-170775000</v>
      </c>
      <c r="AM10" s="2">
        <v>0</v>
      </c>
      <c r="AN10" s="2">
        <v>1350000</v>
      </c>
      <c r="AO10" s="34">
        <f t="shared" si="13"/>
        <v>0.1</v>
      </c>
      <c r="AP10" s="2">
        <v>70000</v>
      </c>
    </row>
    <row r="11" spans="1:43" s="21" customFormat="1">
      <c r="A11" s="17" t="s">
        <v>65</v>
      </c>
      <c r="B11" s="18" t="s">
        <v>70</v>
      </c>
      <c r="C11" s="18" t="s">
        <v>6</v>
      </c>
      <c r="D11" s="19" t="s">
        <v>12</v>
      </c>
      <c r="E11" s="19" t="s">
        <v>13</v>
      </c>
      <c r="F11" s="20"/>
      <c r="G11" s="21" t="s">
        <v>7</v>
      </c>
      <c r="H11" s="22" t="s">
        <v>1</v>
      </c>
      <c r="I11" s="21" t="s">
        <v>5</v>
      </c>
      <c r="J11" s="20"/>
      <c r="K11" s="21" t="s">
        <v>7</v>
      </c>
      <c r="L11" s="22" t="s">
        <v>1</v>
      </c>
      <c r="M11" s="21" t="s">
        <v>5</v>
      </c>
      <c r="N11" s="20"/>
      <c r="O11" s="21" t="s">
        <v>7</v>
      </c>
      <c r="P11" s="22" t="s">
        <v>1</v>
      </c>
      <c r="Q11" s="23" t="s">
        <v>5</v>
      </c>
      <c r="R11" s="20"/>
      <c r="S11" s="24" t="s">
        <v>69</v>
      </c>
      <c r="T11" s="24" t="s">
        <v>72</v>
      </c>
      <c r="U11" s="22" t="s">
        <v>71</v>
      </c>
      <c r="V11" s="30" t="s">
        <v>68</v>
      </c>
      <c r="W11" s="20"/>
      <c r="X11" s="22" t="s">
        <v>67</v>
      </c>
      <c r="Y11" s="22" t="s">
        <v>136</v>
      </c>
      <c r="Z11" s="22" t="s">
        <v>137</v>
      </c>
      <c r="AA11" s="20"/>
      <c r="AB11" s="22" t="s">
        <v>23</v>
      </c>
      <c r="AC11" s="18" t="s">
        <v>24</v>
      </c>
      <c r="AD11" s="18" t="s">
        <v>25</v>
      </c>
      <c r="AE11" s="25"/>
      <c r="AF11" s="22" t="s">
        <v>23</v>
      </c>
      <c r="AG11" s="18" t="s">
        <v>24</v>
      </c>
      <c r="AH11" s="18" t="s">
        <v>25</v>
      </c>
      <c r="AI11" s="25"/>
      <c r="AJ11" s="18" t="s">
        <v>26</v>
      </c>
      <c r="AK11" s="22" t="s">
        <v>24</v>
      </c>
      <c r="AL11" s="22" t="s">
        <v>27</v>
      </c>
      <c r="AM11" s="30"/>
      <c r="AN11" s="30"/>
      <c r="AO11" s="34">
        <f t="shared" si="13"/>
        <v>0.1</v>
      </c>
    </row>
    <row r="12" spans="1:43">
      <c r="A12" s="3" t="s">
        <v>3</v>
      </c>
      <c r="B12" s="4">
        <v>53029.19</v>
      </c>
      <c r="C12" s="4">
        <v>52005.05</v>
      </c>
      <c r="D12" s="5">
        <f t="shared" ref="D12:D19" si="14">(B12-(U12+V12))</f>
        <v>-8100</v>
      </c>
      <c r="E12" s="5">
        <f t="shared" ref="E12:E19" si="15">(C12-(U12+V12))</f>
        <v>-8100</v>
      </c>
      <c r="G12" s="3" t="s">
        <v>54</v>
      </c>
      <c r="H12" s="8">
        <f>B44</f>
        <v>0</v>
      </c>
      <c r="I12" s="10">
        <v>10</v>
      </c>
      <c r="K12" s="3" t="s">
        <v>55</v>
      </c>
      <c r="L12" s="8">
        <f>B35</f>
        <v>0</v>
      </c>
      <c r="M12" s="10">
        <v>10</v>
      </c>
      <c r="O12" s="3"/>
      <c r="P12" s="8"/>
      <c r="Q12" s="12"/>
      <c r="S12" s="12">
        <v>3</v>
      </c>
      <c r="T12" s="12">
        <v>1</v>
      </c>
      <c r="U12" s="8">
        <f t="shared" ref="U12:U19" si="16">((SUM((H12*I12), (L12*M12), (P12*Q12))/(S12)))</f>
        <v>0</v>
      </c>
      <c r="V12" s="31">
        <f t="shared" si="9"/>
        <v>8100</v>
      </c>
      <c r="X12" s="8">
        <f t="shared" ref="X12:X19" si="17">((S12*T12*U12)+(S12*T12*V12))</f>
        <v>24300</v>
      </c>
      <c r="Y12" s="8">
        <f t="shared" ref="Y12:Y19" si="18">(D12*S12*T12)</f>
        <v>-24300</v>
      </c>
      <c r="Z12" s="8">
        <f t="shared" ref="Z12:Z19" si="19">(E12*S12*T12)</f>
        <v>-24300</v>
      </c>
      <c r="AB12" s="8">
        <f t="shared" ref="AB12:AB19" si="20">(U12*23)</f>
        <v>0</v>
      </c>
      <c r="AC12" s="8">
        <f t="shared" ref="AC12:AD19" si="21">(Y12*23)</f>
        <v>-558900</v>
      </c>
      <c r="AD12" s="8">
        <f t="shared" si="21"/>
        <v>-558900</v>
      </c>
      <c r="AF12" s="8">
        <f t="shared" ref="AF12:AH19" si="22">(AB12*8)</f>
        <v>0</v>
      </c>
      <c r="AG12" s="8">
        <f t="shared" si="22"/>
        <v>-4471200</v>
      </c>
      <c r="AH12" s="8">
        <f t="shared" si="22"/>
        <v>-4471200</v>
      </c>
      <c r="AJ12" s="8">
        <f t="shared" ref="AJ12:AL19" si="23">(AF12*5)</f>
        <v>0</v>
      </c>
      <c r="AK12" s="8">
        <f t="shared" si="23"/>
        <v>-22356000</v>
      </c>
      <c r="AL12" s="8">
        <f t="shared" si="23"/>
        <v>-22356000</v>
      </c>
      <c r="AM12" s="2">
        <v>9000</v>
      </c>
      <c r="AN12" s="2">
        <v>0</v>
      </c>
      <c r="AO12" s="34">
        <f t="shared" si="13"/>
        <v>0.1</v>
      </c>
      <c r="AQ12" s="2">
        <v>70000</v>
      </c>
    </row>
    <row r="13" spans="1:43">
      <c r="A13" s="3" t="s">
        <v>4</v>
      </c>
      <c r="B13" s="4">
        <v>49499.83</v>
      </c>
      <c r="C13" s="4">
        <v>40552</v>
      </c>
      <c r="D13" s="5">
        <f t="shared" si="14"/>
        <v>-8100</v>
      </c>
      <c r="E13" s="5">
        <f t="shared" si="15"/>
        <v>-8100</v>
      </c>
      <c r="G13" s="3" t="s">
        <v>56</v>
      </c>
      <c r="H13" s="8">
        <f>B41</f>
        <v>0</v>
      </c>
      <c r="I13" s="10">
        <v>10</v>
      </c>
      <c r="K13" s="3" t="s">
        <v>57</v>
      </c>
      <c r="L13" s="8">
        <f>B56</f>
        <v>0</v>
      </c>
      <c r="M13" s="10">
        <v>10</v>
      </c>
      <c r="O13" s="3"/>
      <c r="P13" s="8"/>
      <c r="Q13" s="12"/>
      <c r="S13" s="12">
        <v>3</v>
      </c>
      <c r="T13" s="12">
        <v>1</v>
      </c>
      <c r="U13" s="8">
        <f t="shared" si="16"/>
        <v>0</v>
      </c>
      <c r="V13" s="31">
        <f t="shared" si="9"/>
        <v>8100</v>
      </c>
      <c r="X13" s="8">
        <f t="shared" si="17"/>
        <v>24300</v>
      </c>
      <c r="Y13" s="8">
        <f t="shared" si="18"/>
        <v>-24300</v>
      </c>
      <c r="Z13" s="8">
        <f t="shared" si="19"/>
        <v>-24300</v>
      </c>
      <c r="AB13" s="8">
        <f t="shared" si="20"/>
        <v>0</v>
      </c>
      <c r="AC13" s="8">
        <f t="shared" si="21"/>
        <v>-558900</v>
      </c>
      <c r="AD13" s="8">
        <f t="shared" si="21"/>
        <v>-558900</v>
      </c>
      <c r="AF13" s="8">
        <f t="shared" si="22"/>
        <v>0</v>
      </c>
      <c r="AG13" s="8">
        <f t="shared" si="22"/>
        <v>-4471200</v>
      </c>
      <c r="AH13" s="8">
        <f t="shared" si="22"/>
        <v>-4471200</v>
      </c>
      <c r="AJ13" s="8">
        <f t="shared" si="23"/>
        <v>0</v>
      </c>
      <c r="AK13" s="8">
        <f t="shared" si="23"/>
        <v>-22356000</v>
      </c>
      <c r="AL13" s="8">
        <f t="shared" si="23"/>
        <v>-22356000</v>
      </c>
      <c r="AM13" s="2">
        <v>9000</v>
      </c>
      <c r="AN13" s="2">
        <v>0</v>
      </c>
      <c r="AO13" s="34">
        <f t="shared" si="13"/>
        <v>0.1</v>
      </c>
      <c r="AQ13" s="2">
        <v>70000</v>
      </c>
    </row>
    <row r="14" spans="1:43">
      <c r="A14" s="3" t="s">
        <v>37</v>
      </c>
      <c r="B14" s="4">
        <v>63997.87</v>
      </c>
      <c r="C14" s="4">
        <v>48005.07</v>
      </c>
      <c r="D14" s="5">
        <f t="shared" si="14"/>
        <v>-8100</v>
      </c>
      <c r="E14" s="5">
        <f t="shared" si="15"/>
        <v>-8100</v>
      </c>
      <c r="G14" s="3" t="s">
        <v>58</v>
      </c>
      <c r="H14" s="8">
        <f>B52</f>
        <v>0</v>
      </c>
      <c r="I14" s="10">
        <v>10</v>
      </c>
      <c r="K14" s="3" t="s">
        <v>59</v>
      </c>
      <c r="L14" s="8">
        <f>B54</f>
        <v>0</v>
      </c>
      <c r="M14" s="10">
        <v>10</v>
      </c>
      <c r="O14" s="3"/>
      <c r="P14" s="8"/>
      <c r="Q14" s="12"/>
      <c r="S14" s="12">
        <v>3</v>
      </c>
      <c r="T14" s="12">
        <v>1</v>
      </c>
      <c r="U14" s="8">
        <f t="shared" si="16"/>
        <v>0</v>
      </c>
      <c r="V14" s="31">
        <f t="shared" si="9"/>
        <v>8100</v>
      </c>
      <c r="X14" s="8">
        <f t="shared" si="17"/>
        <v>24300</v>
      </c>
      <c r="Y14" s="8">
        <f t="shared" si="18"/>
        <v>-24300</v>
      </c>
      <c r="Z14" s="8">
        <f t="shared" si="19"/>
        <v>-24300</v>
      </c>
      <c r="AB14" s="8">
        <f t="shared" si="20"/>
        <v>0</v>
      </c>
      <c r="AC14" s="8">
        <f t="shared" si="21"/>
        <v>-558900</v>
      </c>
      <c r="AD14" s="8">
        <f t="shared" si="21"/>
        <v>-558900</v>
      </c>
      <c r="AF14" s="8">
        <f t="shared" si="22"/>
        <v>0</v>
      </c>
      <c r="AG14" s="8">
        <f t="shared" si="22"/>
        <v>-4471200</v>
      </c>
      <c r="AH14" s="8">
        <f t="shared" si="22"/>
        <v>-4471200</v>
      </c>
      <c r="AJ14" s="8">
        <f t="shared" si="23"/>
        <v>0</v>
      </c>
      <c r="AK14" s="8">
        <f t="shared" si="23"/>
        <v>-22356000</v>
      </c>
      <c r="AL14" s="8">
        <f t="shared" si="23"/>
        <v>-22356000</v>
      </c>
      <c r="AM14" s="2">
        <v>9000</v>
      </c>
      <c r="AN14" s="2">
        <v>0</v>
      </c>
      <c r="AO14" s="34">
        <f t="shared" si="13"/>
        <v>0.1</v>
      </c>
      <c r="AQ14" s="2">
        <v>70000</v>
      </c>
    </row>
    <row r="15" spans="1:43">
      <c r="A15" s="3" t="s">
        <v>38</v>
      </c>
      <c r="B15" s="4">
        <v>18302.97</v>
      </c>
      <c r="C15" s="4">
        <v>17615</v>
      </c>
      <c r="D15" s="5">
        <f t="shared" si="14"/>
        <v>-8100</v>
      </c>
      <c r="E15" s="5">
        <f t="shared" si="15"/>
        <v>-8100</v>
      </c>
      <c r="G15" s="3" t="s">
        <v>60</v>
      </c>
      <c r="H15" s="8">
        <f>B57</f>
        <v>0</v>
      </c>
      <c r="I15" s="10">
        <v>10</v>
      </c>
      <c r="K15" s="3" t="s">
        <v>61</v>
      </c>
      <c r="L15" s="8">
        <f>B55</f>
        <v>0</v>
      </c>
      <c r="M15" s="10">
        <v>10</v>
      </c>
      <c r="O15" s="3"/>
      <c r="P15" s="8"/>
      <c r="Q15" s="12"/>
      <c r="S15" s="12">
        <v>3</v>
      </c>
      <c r="T15" s="12">
        <v>1</v>
      </c>
      <c r="U15" s="8">
        <f t="shared" si="16"/>
        <v>0</v>
      </c>
      <c r="V15" s="31">
        <f t="shared" si="9"/>
        <v>8100</v>
      </c>
      <c r="X15" s="8">
        <f t="shared" si="17"/>
        <v>24300</v>
      </c>
      <c r="Y15" s="8">
        <f t="shared" si="18"/>
        <v>-24300</v>
      </c>
      <c r="Z15" s="8">
        <f t="shared" si="19"/>
        <v>-24300</v>
      </c>
      <c r="AB15" s="8">
        <f t="shared" si="20"/>
        <v>0</v>
      </c>
      <c r="AC15" s="8">
        <f t="shared" si="21"/>
        <v>-558900</v>
      </c>
      <c r="AD15" s="8">
        <f t="shared" si="21"/>
        <v>-558900</v>
      </c>
      <c r="AF15" s="8">
        <f t="shared" si="22"/>
        <v>0</v>
      </c>
      <c r="AG15" s="8">
        <f t="shared" si="22"/>
        <v>-4471200</v>
      </c>
      <c r="AH15" s="8">
        <f t="shared" si="22"/>
        <v>-4471200</v>
      </c>
      <c r="AJ15" s="8">
        <f t="shared" si="23"/>
        <v>0</v>
      </c>
      <c r="AK15" s="8">
        <f t="shared" si="23"/>
        <v>-22356000</v>
      </c>
      <c r="AL15" s="8">
        <f t="shared" si="23"/>
        <v>-22356000</v>
      </c>
      <c r="AM15" s="2">
        <v>9000</v>
      </c>
      <c r="AN15" s="2">
        <v>0</v>
      </c>
      <c r="AO15" s="34">
        <f t="shared" si="13"/>
        <v>0.1</v>
      </c>
      <c r="AQ15" s="2">
        <v>70000</v>
      </c>
    </row>
    <row r="16" spans="1:43">
      <c r="A16" s="3" t="s">
        <v>39</v>
      </c>
      <c r="B16" s="4">
        <v>55937.69</v>
      </c>
      <c r="C16" s="4">
        <v>52000</v>
      </c>
      <c r="D16" s="5">
        <f t="shared" si="14"/>
        <v>-8100</v>
      </c>
      <c r="E16" s="5">
        <f t="shared" si="15"/>
        <v>-8100</v>
      </c>
      <c r="G16" s="3" t="s">
        <v>62</v>
      </c>
      <c r="H16" s="8">
        <f>B45</f>
        <v>0</v>
      </c>
      <c r="I16" s="10">
        <v>10</v>
      </c>
      <c r="K16" s="3" t="s">
        <v>63</v>
      </c>
      <c r="L16" s="8">
        <f>B34</f>
        <v>0</v>
      </c>
      <c r="M16" s="10">
        <v>10</v>
      </c>
      <c r="O16" s="3"/>
      <c r="P16" s="8"/>
      <c r="Q16" s="12"/>
      <c r="S16" s="12">
        <v>3</v>
      </c>
      <c r="T16" s="12">
        <v>1</v>
      </c>
      <c r="U16" s="8">
        <f t="shared" si="16"/>
        <v>0</v>
      </c>
      <c r="V16" s="31">
        <f t="shared" si="9"/>
        <v>8100</v>
      </c>
      <c r="X16" s="8">
        <f t="shared" si="17"/>
        <v>24300</v>
      </c>
      <c r="Y16" s="8">
        <f t="shared" si="18"/>
        <v>-24300</v>
      </c>
      <c r="Z16" s="8">
        <f t="shared" si="19"/>
        <v>-24300</v>
      </c>
      <c r="AB16" s="8">
        <f t="shared" si="20"/>
        <v>0</v>
      </c>
      <c r="AC16" s="8">
        <f t="shared" si="21"/>
        <v>-558900</v>
      </c>
      <c r="AD16" s="8">
        <f t="shared" si="21"/>
        <v>-558900</v>
      </c>
      <c r="AF16" s="8">
        <f t="shared" si="22"/>
        <v>0</v>
      </c>
      <c r="AG16" s="8">
        <f t="shared" si="22"/>
        <v>-4471200</v>
      </c>
      <c r="AH16" s="8">
        <f t="shared" si="22"/>
        <v>-4471200</v>
      </c>
      <c r="AJ16" s="8">
        <f t="shared" si="23"/>
        <v>0</v>
      </c>
      <c r="AK16" s="8">
        <f t="shared" si="23"/>
        <v>-22356000</v>
      </c>
      <c r="AL16" s="8">
        <f t="shared" si="23"/>
        <v>-22356000</v>
      </c>
      <c r="AM16" s="2">
        <v>9000</v>
      </c>
      <c r="AN16" s="2">
        <v>0</v>
      </c>
      <c r="AO16" s="34">
        <f t="shared" si="13"/>
        <v>0.1</v>
      </c>
      <c r="AQ16" s="2">
        <v>70000</v>
      </c>
    </row>
    <row r="17" spans="1:43">
      <c r="A17" s="3" t="s">
        <v>18</v>
      </c>
      <c r="B17" s="4">
        <v>49994.98</v>
      </c>
      <c r="C17" s="4">
        <v>40013.32</v>
      </c>
      <c r="D17" s="5">
        <f t="shared" si="14"/>
        <v>-8100</v>
      </c>
      <c r="E17" s="5">
        <f t="shared" si="15"/>
        <v>-8100</v>
      </c>
      <c r="G17" s="3" t="s">
        <v>63</v>
      </c>
      <c r="H17" s="8">
        <f>B34</f>
        <v>0</v>
      </c>
      <c r="I17" s="10">
        <v>10</v>
      </c>
      <c r="K17" s="3" t="s">
        <v>77</v>
      </c>
      <c r="L17" s="8">
        <f>B50</f>
        <v>0</v>
      </c>
      <c r="M17" s="10">
        <v>10</v>
      </c>
      <c r="O17" s="3"/>
      <c r="P17" s="8"/>
      <c r="Q17" s="12"/>
      <c r="S17" s="12">
        <v>3</v>
      </c>
      <c r="T17" s="12">
        <v>1</v>
      </c>
      <c r="U17" s="8">
        <f t="shared" si="16"/>
        <v>0</v>
      </c>
      <c r="V17" s="31">
        <f t="shared" si="9"/>
        <v>8100</v>
      </c>
      <c r="X17" s="8">
        <f t="shared" si="17"/>
        <v>24300</v>
      </c>
      <c r="Y17" s="8">
        <f t="shared" si="18"/>
        <v>-24300</v>
      </c>
      <c r="Z17" s="8">
        <f t="shared" si="19"/>
        <v>-24300</v>
      </c>
      <c r="AB17" s="8">
        <f t="shared" si="20"/>
        <v>0</v>
      </c>
      <c r="AC17" s="8">
        <f t="shared" si="21"/>
        <v>-558900</v>
      </c>
      <c r="AD17" s="8">
        <f t="shared" si="21"/>
        <v>-558900</v>
      </c>
      <c r="AF17" s="8">
        <f t="shared" si="22"/>
        <v>0</v>
      </c>
      <c r="AG17" s="8">
        <f t="shared" si="22"/>
        <v>-4471200</v>
      </c>
      <c r="AH17" s="8">
        <f t="shared" si="22"/>
        <v>-4471200</v>
      </c>
      <c r="AJ17" s="8">
        <f t="shared" si="23"/>
        <v>0</v>
      </c>
      <c r="AK17" s="8">
        <f t="shared" si="23"/>
        <v>-22356000</v>
      </c>
      <c r="AL17" s="8">
        <f t="shared" si="23"/>
        <v>-22356000</v>
      </c>
      <c r="AM17" s="2">
        <v>9000</v>
      </c>
      <c r="AN17" s="2">
        <v>0</v>
      </c>
      <c r="AO17" s="34">
        <f t="shared" si="13"/>
        <v>0.1</v>
      </c>
      <c r="AQ17" s="2">
        <v>70000</v>
      </c>
    </row>
    <row r="18" spans="1:43">
      <c r="A18" s="3" t="s">
        <v>19</v>
      </c>
      <c r="B18" s="4">
        <v>73254</v>
      </c>
      <c r="C18" s="4">
        <v>66004.08</v>
      </c>
      <c r="D18" s="5">
        <f t="shared" si="14"/>
        <v>-8100</v>
      </c>
      <c r="E18" s="5">
        <f t="shared" si="15"/>
        <v>-8100</v>
      </c>
      <c r="G18" s="3" t="s">
        <v>75</v>
      </c>
      <c r="H18" s="8">
        <f>B43</f>
        <v>0</v>
      </c>
      <c r="I18" s="10">
        <v>10</v>
      </c>
      <c r="K18" s="3" t="s">
        <v>58</v>
      </c>
      <c r="L18" s="8">
        <f>B52</f>
        <v>0</v>
      </c>
      <c r="M18" s="10">
        <v>10</v>
      </c>
      <c r="O18" s="3"/>
      <c r="P18" s="8"/>
      <c r="Q18" s="12"/>
      <c r="S18" s="12">
        <v>3</v>
      </c>
      <c r="T18" s="12">
        <v>1</v>
      </c>
      <c r="U18" s="8">
        <f t="shared" si="16"/>
        <v>0</v>
      </c>
      <c r="V18" s="31">
        <f t="shared" si="9"/>
        <v>8100</v>
      </c>
      <c r="X18" s="8">
        <f t="shared" si="17"/>
        <v>24300</v>
      </c>
      <c r="Y18" s="8">
        <f t="shared" si="18"/>
        <v>-24300</v>
      </c>
      <c r="Z18" s="8">
        <f t="shared" si="19"/>
        <v>-24300</v>
      </c>
      <c r="AB18" s="8">
        <f t="shared" si="20"/>
        <v>0</v>
      </c>
      <c r="AC18" s="8">
        <f t="shared" si="21"/>
        <v>-558900</v>
      </c>
      <c r="AD18" s="8">
        <f t="shared" si="21"/>
        <v>-558900</v>
      </c>
      <c r="AF18" s="8">
        <f t="shared" si="22"/>
        <v>0</v>
      </c>
      <c r="AG18" s="8">
        <f t="shared" si="22"/>
        <v>-4471200</v>
      </c>
      <c r="AH18" s="8">
        <f t="shared" si="22"/>
        <v>-4471200</v>
      </c>
      <c r="AJ18" s="8">
        <f t="shared" si="23"/>
        <v>0</v>
      </c>
      <c r="AK18" s="8">
        <f t="shared" si="23"/>
        <v>-22356000</v>
      </c>
      <c r="AL18" s="8">
        <f t="shared" si="23"/>
        <v>-22356000</v>
      </c>
      <c r="AM18" s="2">
        <v>9000</v>
      </c>
      <c r="AN18" s="2">
        <v>0</v>
      </c>
      <c r="AO18" s="34">
        <f t="shared" si="13"/>
        <v>0.1</v>
      </c>
      <c r="AQ18" s="2">
        <v>70000</v>
      </c>
    </row>
    <row r="19" spans="1:43">
      <c r="A19" s="3" t="s">
        <v>64</v>
      </c>
      <c r="B19" s="4">
        <v>68508.08</v>
      </c>
      <c r="C19" s="4">
        <v>44009.16</v>
      </c>
      <c r="D19" s="5">
        <f t="shared" si="14"/>
        <v>-8100</v>
      </c>
      <c r="E19" s="5">
        <f t="shared" si="15"/>
        <v>-8100</v>
      </c>
      <c r="G19" s="3" t="s">
        <v>76</v>
      </c>
      <c r="H19" s="8">
        <f>B47</f>
        <v>0</v>
      </c>
      <c r="I19" s="10">
        <v>10</v>
      </c>
      <c r="K19" s="3" t="s">
        <v>61</v>
      </c>
      <c r="L19" s="8">
        <f>B55</f>
        <v>0</v>
      </c>
      <c r="M19" s="10">
        <v>10</v>
      </c>
      <c r="O19" s="3"/>
      <c r="P19" s="8"/>
      <c r="Q19" s="12"/>
      <c r="S19" s="12">
        <v>3</v>
      </c>
      <c r="T19" s="12">
        <v>1</v>
      </c>
      <c r="U19" s="8">
        <f t="shared" si="16"/>
        <v>0</v>
      </c>
      <c r="V19" s="31">
        <f t="shared" si="9"/>
        <v>8100</v>
      </c>
      <c r="X19" s="8">
        <f t="shared" si="17"/>
        <v>24300</v>
      </c>
      <c r="Y19" s="8">
        <f t="shared" si="18"/>
        <v>-24300</v>
      </c>
      <c r="Z19" s="8">
        <f t="shared" si="19"/>
        <v>-24300</v>
      </c>
      <c r="AB19" s="8">
        <f t="shared" si="20"/>
        <v>0</v>
      </c>
      <c r="AC19" s="8">
        <f t="shared" si="21"/>
        <v>-558900</v>
      </c>
      <c r="AD19" s="8">
        <f t="shared" si="21"/>
        <v>-558900</v>
      </c>
      <c r="AF19" s="8">
        <f t="shared" si="22"/>
        <v>0</v>
      </c>
      <c r="AG19" s="8">
        <f t="shared" si="22"/>
        <v>-4471200</v>
      </c>
      <c r="AH19" s="8">
        <f t="shared" si="22"/>
        <v>-4471200</v>
      </c>
      <c r="AJ19" s="8">
        <f t="shared" si="23"/>
        <v>0</v>
      </c>
      <c r="AK19" s="8">
        <f t="shared" si="23"/>
        <v>-22356000</v>
      </c>
      <c r="AL19" s="8">
        <f t="shared" si="23"/>
        <v>-22356000</v>
      </c>
      <c r="AM19" s="2">
        <v>9000</v>
      </c>
      <c r="AN19" s="2">
        <v>0</v>
      </c>
      <c r="AO19" s="34">
        <f t="shared" si="13"/>
        <v>0.1</v>
      </c>
      <c r="AQ19" s="2">
        <v>70000</v>
      </c>
    </row>
    <row r="20" spans="1:43">
      <c r="A20" s="3" t="s">
        <v>80</v>
      </c>
      <c r="B20" s="4">
        <v>41698</v>
      </c>
      <c r="C20" s="4">
        <v>40000.019999999997</v>
      </c>
      <c r="D20" s="5">
        <f t="shared" ref="D20:D32" si="24">(B20-(U20+V20))</f>
        <v>-8100</v>
      </c>
      <c r="E20" s="5">
        <f t="shared" ref="E20:E32" si="25">(C20-(U20+V20))</f>
        <v>-8100</v>
      </c>
      <c r="G20" s="3" t="s">
        <v>84</v>
      </c>
      <c r="H20" s="8">
        <f>B48</f>
        <v>0</v>
      </c>
      <c r="I20" s="10">
        <v>10</v>
      </c>
      <c r="K20" s="3" t="s">
        <v>85</v>
      </c>
      <c r="L20" s="8">
        <f>B39</f>
        <v>0</v>
      </c>
      <c r="M20" s="10">
        <v>10</v>
      </c>
      <c r="O20" s="3"/>
      <c r="P20" s="8"/>
      <c r="Q20" s="12"/>
      <c r="S20" s="12">
        <v>3</v>
      </c>
      <c r="T20" s="12">
        <v>1</v>
      </c>
      <c r="U20" s="8">
        <f t="shared" ref="U20:U32" si="26">((SUM((H20*I20), (L20*M20), (P20*Q20))/(S20)))</f>
        <v>0</v>
      </c>
      <c r="V20" s="31">
        <f t="shared" si="9"/>
        <v>8100</v>
      </c>
      <c r="X20" s="8">
        <f t="shared" ref="X20:X32" si="27">((S20*T20*U20)+(S20*T20*V20))</f>
        <v>24300</v>
      </c>
      <c r="Y20" s="8">
        <f t="shared" ref="Y20:Y32" si="28">(D20*S20*T20)</f>
        <v>-24300</v>
      </c>
      <c r="Z20" s="8">
        <f t="shared" ref="Z20:Z32" si="29">(E20*S20*T20)</f>
        <v>-24300</v>
      </c>
      <c r="AB20" s="8">
        <f t="shared" ref="AB20:AB32" si="30">(U20*23)</f>
        <v>0</v>
      </c>
      <c r="AC20" s="8">
        <f t="shared" ref="AC20:AC32" si="31">(Y20*23)</f>
        <v>-558900</v>
      </c>
      <c r="AD20" s="8">
        <f t="shared" ref="AD20:AD32" si="32">(Z20*23)</f>
        <v>-558900</v>
      </c>
      <c r="AF20" s="8">
        <f t="shared" ref="AF20:AF32" si="33">(AB20*8)</f>
        <v>0</v>
      </c>
      <c r="AG20" s="8">
        <f t="shared" ref="AG20:AG32" si="34">(AC20*8)</f>
        <v>-4471200</v>
      </c>
      <c r="AH20" s="8">
        <f t="shared" ref="AH20:AH32" si="35">(AD20*8)</f>
        <v>-4471200</v>
      </c>
      <c r="AJ20" s="8">
        <f t="shared" ref="AJ20:AJ32" si="36">(AF20*5)</f>
        <v>0</v>
      </c>
      <c r="AK20" s="8">
        <f t="shared" ref="AK20:AK32" si="37">(AG20*5)</f>
        <v>-22356000</v>
      </c>
      <c r="AL20" s="8">
        <f t="shared" ref="AL20:AL32" si="38">(AH20*5)</f>
        <v>-22356000</v>
      </c>
      <c r="AM20" s="2">
        <v>9000</v>
      </c>
      <c r="AN20" s="2">
        <v>0</v>
      </c>
      <c r="AO20" s="34">
        <f t="shared" si="13"/>
        <v>0.1</v>
      </c>
      <c r="AQ20" s="2">
        <v>70000</v>
      </c>
    </row>
    <row r="21" spans="1:43">
      <c r="A21" s="3" t="s">
        <v>81</v>
      </c>
      <c r="B21" s="4">
        <v>64999.95</v>
      </c>
      <c r="C21" s="4">
        <v>43007.13</v>
      </c>
      <c r="D21" s="5">
        <f t="shared" si="24"/>
        <v>-8100</v>
      </c>
      <c r="E21" s="5">
        <f t="shared" si="25"/>
        <v>-8100</v>
      </c>
      <c r="G21" s="3" t="s">
        <v>82</v>
      </c>
      <c r="H21" s="8">
        <f>B51</f>
        <v>0</v>
      </c>
      <c r="I21" s="10">
        <v>10</v>
      </c>
      <c r="K21" s="3" t="s">
        <v>83</v>
      </c>
      <c r="L21" s="8">
        <f>B53</f>
        <v>0</v>
      </c>
      <c r="M21" s="10">
        <v>10</v>
      </c>
      <c r="O21" s="3"/>
      <c r="P21" s="8"/>
      <c r="Q21" s="12"/>
      <c r="S21" s="12">
        <v>3</v>
      </c>
      <c r="T21" s="12">
        <v>1</v>
      </c>
      <c r="U21" s="8">
        <f t="shared" si="26"/>
        <v>0</v>
      </c>
      <c r="V21" s="31">
        <f t="shared" si="9"/>
        <v>8100</v>
      </c>
      <c r="X21" s="8">
        <f t="shared" si="27"/>
        <v>24300</v>
      </c>
      <c r="Y21" s="8">
        <f t="shared" si="28"/>
        <v>-24300</v>
      </c>
      <c r="Z21" s="8">
        <f t="shared" si="29"/>
        <v>-24300</v>
      </c>
      <c r="AB21" s="8">
        <f t="shared" si="30"/>
        <v>0</v>
      </c>
      <c r="AC21" s="8">
        <f t="shared" si="31"/>
        <v>-558900</v>
      </c>
      <c r="AD21" s="8">
        <f t="shared" si="32"/>
        <v>-558900</v>
      </c>
      <c r="AF21" s="8">
        <f t="shared" si="33"/>
        <v>0</v>
      </c>
      <c r="AG21" s="8">
        <f t="shared" si="34"/>
        <v>-4471200</v>
      </c>
      <c r="AH21" s="8">
        <f t="shared" si="35"/>
        <v>-4471200</v>
      </c>
      <c r="AJ21" s="8">
        <f t="shared" si="36"/>
        <v>0</v>
      </c>
      <c r="AK21" s="8">
        <f t="shared" si="37"/>
        <v>-22356000</v>
      </c>
      <c r="AL21" s="8">
        <f t="shared" si="38"/>
        <v>-22356000</v>
      </c>
      <c r="AM21" s="2">
        <v>9000</v>
      </c>
      <c r="AN21" s="2">
        <v>0</v>
      </c>
      <c r="AO21" s="34">
        <f t="shared" si="13"/>
        <v>0.1</v>
      </c>
      <c r="AQ21" s="2">
        <v>70000</v>
      </c>
    </row>
    <row r="22" spans="1:43">
      <c r="A22" s="3" t="s">
        <v>29</v>
      </c>
      <c r="B22" s="4">
        <v>73800.990000000005</v>
      </c>
      <c r="C22" s="4">
        <v>62000.11</v>
      </c>
      <c r="D22" s="5">
        <f t="shared" si="24"/>
        <v>-8100</v>
      </c>
      <c r="E22" s="5">
        <f t="shared" si="25"/>
        <v>-8100</v>
      </c>
      <c r="G22" s="3" t="s">
        <v>82</v>
      </c>
      <c r="H22" s="8">
        <f>B51</f>
        <v>0</v>
      </c>
      <c r="I22" s="10">
        <v>10</v>
      </c>
      <c r="K22" s="3" t="s">
        <v>86</v>
      </c>
      <c r="L22" s="8">
        <f>B46</f>
        <v>0</v>
      </c>
      <c r="M22" s="10">
        <v>10</v>
      </c>
      <c r="O22" s="3" t="s">
        <v>63</v>
      </c>
      <c r="P22" s="8">
        <f>B34</f>
        <v>0</v>
      </c>
      <c r="Q22" s="12">
        <v>10</v>
      </c>
      <c r="S22" s="12">
        <v>3</v>
      </c>
      <c r="T22" s="12">
        <v>1</v>
      </c>
      <c r="U22" s="8">
        <f t="shared" si="26"/>
        <v>0</v>
      </c>
      <c r="V22" s="31">
        <f t="shared" si="9"/>
        <v>8100</v>
      </c>
      <c r="X22" s="8">
        <f t="shared" si="27"/>
        <v>24300</v>
      </c>
      <c r="Y22" s="8">
        <f t="shared" si="28"/>
        <v>-24300</v>
      </c>
      <c r="Z22" s="8">
        <f t="shared" si="29"/>
        <v>-24300</v>
      </c>
      <c r="AB22" s="8">
        <f t="shared" si="30"/>
        <v>0</v>
      </c>
      <c r="AC22" s="8">
        <f t="shared" si="31"/>
        <v>-558900</v>
      </c>
      <c r="AD22" s="8">
        <f t="shared" si="32"/>
        <v>-558900</v>
      </c>
      <c r="AF22" s="8">
        <f t="shared" si="33"/>
        <v>0</v>
      </c>
      <c r="AG22" s="8">
        <f t="shared" si="34"/>
        <v>-4471200</v>
      </c>
      <c r="AH22" s="8">
        <f t="shared" si="35"/>
        <v>-4471200</v>
      </c>
      <c r="AJ22" s="8">
        <f t="shared" si="36"/>
        <v>0</v>
      </c>
      <c r="AK22" s="8">
        <f t="shared" si="37"/>
        <v>-22356000</v>
      </c>
      <c r="AL22" s="8">
        <f t="shared" si="38"/>
        <v>-22356000</v>
      </c>
      <c r="AM22" s="2">
        <v>9000</v>
      </c>
      <c r="AN22" s="2">
        <v>0</v>
      </c>
      <c r="AO22" s="34">
        <f t="shared" si="13"/>
        <v>0.1</v>
      </c>
      <c r="AQ22" s="2">
        <v>70000</v>
      </c>
    </row>
    <row r="23" spans="1:43">
      <c r="A23" s="3" t="s">
        <v>30</v>
      </c>
      <c r="B23" s="4">
        <v>99997.99</v>
      </c>
      <c r="C23" s="4">
        <v>86011.04</v>
      </c>
      <c r="D23" s="5">
        <f t="shared" si="24"/>
        <v>-8100</v>
      </c>
      <c r="E23" s="5">
        <f t="shared" si="25"/>
        <v>-8100</v>
      </c>
      <c r="G23" s="3" t="s">
        <v>84</v>
      </c>
      <c r="H23" s="8">
        <f>B48</f>
        <v>0</v>
      </c>
      <c r="I23" s="10">
        <v>10</v>
      </c>
      <c r="K23" s="3" t="s">
        <v>61</v>
      </c>
      <c r="L23" s="8">
        <f>B55</f>
        <v>0</v>
      </c>
      <c r="M23" s="10">
        <v>10</v>
      </c>
      <c r="O23" s="3" t="s">
        <v>87</v>
      </c>
      <c r="P23" s="8">
        <f>B56</f>
        <v>0</v>
      </c>
      <c r="Q23" s="12">
        <v>10</v>
      </c>
      <c r="S23" s="12">
        <v>3</v>
      </c>
      <c r="T23" s="12">
        <v>1</v>
      </c>
      <c r="U23" s="8">
        <f t="shared" si="26"/>
        <v>0</v>
      </c>
      <c r="V23" s="31">
        <f t="shared" si="9"/>
        <v>8100</v>
      </c>
      <c r="X23" s="8">
        <f t="shared" si="27"/>
        <v>24300</v>
      </c>
      <c r="Y23" s="8">
        <f t="shared" si="28"/>
        <v>-24300</v>
      </c>
      <c r="Z23" s="8">
        <f t="shared" si="29"/>
        <v>-24300</v>
      </c>
      <c r="AB23" s="8">
        <f t="shared" si="30"/>
        <v>0</v>
      </c>
      <c r="AC23" s="8">
        <f t="shared" si="31"/>
        <v>-558900</v>
      </c>
      <c r="AD23" s="8">
        <f t="shared" si="32"/>
        <v>-558900</v>
      </c>
      <c r="AF23" s="8">
        <f t="shared" si="33"/>
        <v>0</v>
      </c>
      <c r="AG23" s="8">
        <f t="shared" si="34"/>
        <v>-4471200</v>
      </c>
      <c r="AH23" s="8">
        <f t="shared" si="35"/>
        <v>-4471200</v>
      </c>
      <c r="AJ23" s="8">
        <f t="shared" si="36"/>
        <v>0</v>
      </c>
      <c r="AK23" s="8">
        <f t="shared" si="37"/>
        <v>-22356000</v>
      </c>
      <c r="AL23" s="8">
        <f t="shared" si="38"/>
        <v>-22356000</v>
      </c>
      <c r="AM23" s="2">
        <v>9000</v>
      </c>
      <c r="AN23" s="2">
        <v>0</v>
      </c>
      <c r="AO23" s="34">
        <f t="shared" si="13"/>
        <v>0.1</v>
      </c>
      <c r="AQ23" s="2">
        <v>70000</v>
      </c>
    </row>
    <row r="24" spans="1:43">
      <c r="A24" s="3" t="s">
        <v>31</v>
      </c>
      <c r="B24" s="4">
        <v>27444.44</v>
      </c>
      <c r="C24" s="4">
        <v>23706.15</v>
      </c>
      <c r="D24" s="5">
        <f t="shared" si="24"/>
        <v>-8100</v>
      </c>
      <c r="E24" s="5">
        <f t="shared" si="25"/>
        <v>-8100</v>
      </c>
      <c r="G24" s="3" t="s">
        <v>58</v>
      </c>
      <c r="H24" s="8">
        <f>B52</f>
        <v>0</v>
      </c>
      <c r="I24" s="10">
        <v>10</v>
      </c>
      <c r="K24" s="3" t="s">
        <v>88</v>
      </c>
      <c r="L24" s="8">
        <f>B42</f>
        <v>0</v>
      </c>
      <c r="M24" s="10">
        <v>10</v>
      </c>
      <c r="O24" s="3" t="s">
        <v>54</v>
      </c>
      <c r="P24" s="8">
        <f>B44</f>
        <v>0</v>
      </c>
      <c r="Q24" s="12">
        <v>10</v>
      </c>
      <c r="S24" s="12">
        <v>3</v>
      </c>
      <c r="T24" s="12">
        <v>1</v>
      </c>
      <c r="U24" s="8">
        <f t="shared" si="26"/>
        <v>0</v>
      </c>
      <c r="V24" s="31">
        <f t="shared" si="9"/>
        <v>8100</v>
      </c>
      <c r="X24" s="8">
        <f t="shared" si="27"/>
        <v>24300</v>
      </c>
      <c r="Y24" s="8">
        <f t="shared" si="28"/>
        <v>-24300</v>
      </c>
      <c r="Z24" s="8">
        <f t="shared" si="29"/>
        <v>-24300</v>
      </c>
      <c r="AB24" s="8">
        <f t="shared" si="30"/>
        <v>0</v>
      </c>
      <c r="AC24" s="8">
        <f t="shared" si="31"/>
        <v>-558900</v>
      </c>
      <c r="AD24" s="8">
        <f t="shared" si="32"/>
        <v>-558900</v>
      </c>
      <c r="AF24" s="8">
        <f t="shared" si="33"/>
        <v>0</v>
      </c>
      <c r="AG24" s="8">
        <f t="shared" si="34"/>
        <v>-4471200</v>
      </c>
      <c r="AH24" s="8">
        <f t="shared" si="35"/>
        <v>-4471200</v>
      </c>
      <c r="AJ24" s="8">
        <f t="shared" si="36"/>
        <v>0</v>
      </c>
      <c r="AK24" s="8">
        <f t="shared" si="37"/>
        <v>-22356000</v>
      </c>
      <c r="AL24" s="8">
        <f t="shared" si="38"/>
        <v>-22356000</v>
      </c>
      <c r="AM24" s="2">
        <v>9000</v>
      </c>
      <c r="AN24" s="2">
        <v>0</v>
      </c>
      <c r="AO24" s="34">
        <f t="shared" si="13"/>
        <v>0.1</v>
      </c>
      <c r="AQ24" s="2">
        <v>70000</v>
      </c>
    </row>
    <row r="25" spans="1:43">
      <c r="A25" s="3" t="s">
        <v>34</v>
      </c>
      <c r="B25" s="4">
        <v>60574.85</v>
      </c>
      <c r="C25" s="4">
        <v>59654.35</v>
      </c>
      <c r="D25" s="5">
        <f t="shared" si="24"/>
        <v>-8100</v>
      </c>
      <c r="E25" s="5">
        <f t="shared" si="25"/>
        <v>-8100</v>
      </c>
      <c r="G25" s="3" t="s">
        <v>88</v>
      </c>
      <c r="H25" s="8">
        <f>B42</f>
        <v>0</v>
      </c>
      <c r="I25" s="10">
        <v>10</v>
      </c>
      <c r="K25" s="3" t="s">
        <v>89</v>
      </c>
      <c r="L25" s="8">
        <f>B36</f>
        <v>0</v>
      </c>
      <c r="M25" s="10">
        <v>10</v>
      </c>
      <c r="O25" s="3"/>
      <c r="P25" s="8"/>
      <c r="Q25" s="12"/>
      <c r="S25" s="12">
        <v>3</v>
      </c>
      <c r="T25" s="12">
        <v>1</v>
      </c>
      <c r="U25" s="8">
        <f t="shared" si="26"/>
        <v>0</v>
      </c>
      <c r="V25" s="31">
        <f t="shared" si="9"/>
        <v>8100</v>
      </c>
      <c r="X25" s="8">
        <f t="shared" si="27"/>
        <v>24300</v>
      </c>
      <c r="Y25" s="8">
        <f t="shared" si="28"/>
        <v>-24300</v>
      </c>
      <c r="Z25" s="8">
        <f t="shared" si="29"/>
        <v>-24300</v>
      </c>
      <c r="AB25" s="8">
        <f t="shared" si="30"/>
        <v>0</v>
      </c>
      <c r="AC25" s="8">
        <f t="shared" si="31"/>
        <v>-558900</v>
      </c>
      <c r="AD25" s="8">
        <f t="shared" si="32"/>
        <v>-558900</v>
      </c>
      <c r="AF25" s="8">
        <f t="shared" si="33"/>
        <v>0</v>
      </c>
      <c r="AG25" s="8">
        <f t="shared" si="34"/>
        <v>-4471200</v>
      </c>
      <c r="AH25" s="8">
        <f t="shared" si="35"/>
        <v>-4471200</v>
      </c>
      <c r="AJ25" s="8">
        <f t="shared" si="36"/>
        <v>0</v>
      </c>
      <c r="AK25" s="8">
        <f t="shared" si="37"/>
        <v>-22356000</v>
      </c>
      <c r="AL25" s="8">
        <f t="shared" si="38"/>
        <v>-22356000</v>
      </c>
      <c r="AM25" s="2">
        <v>9000</v>
      </c>
      <c r="AN25" s="2">
        <v>0</v>
      </c>
      <c r="AO25" s="34">
        <f t="shared" si="13"/>
        <v>0.1</v>
      </c>
      <c r="AQ25" s="2">
        <v>70000</v>
      </c>
    </row>
    <row r="26" spans="1:43">
      <c r="A26" s="3" t="s">
        <v>35</v>
      </c>
      <c r="B26" s="4">
        <v>42002.04</v>
      </c>
      <c r="C26" s="4">
        <v>42002.01</v>
      </c>
      <c r="D26" s="5">
        <f t="shared" si="24"/>
        <v>-8100</v>
      </c>
      <c r="E26" s="5">
        <f t="shared" si="25"/>
        <v>-8100</v>
      </c>
      <c r="G26" s="3" t="s">
        <v>90</v>
      </c>
      <c r="H26" s="8">
        <f>B37</f>
        <v>0</v>
      </c>
      <c r="I26" s="10">
        <v>10</v>
      </c>
      <c r="K26" s="3" t="s">
        <v>86</v>
      </c>
      <c r="L26" s="8">
        <f>B46</f>
        <v>0</v>
      </c>
      <c r="M26" s="10">
        <v>10</v>
      </c>
      <c r="O26" s="3"/>
      <c r="P26" s="8"/>
      <c r="Q26" s="12"/>
      <c r="S26" s="12">
        <v>3</v>
      </c>
      <c r="T26" s="12">
        <v>1</v>
      </c>
      <c r="U26" s="8">
        <f t="shared" si="26"/>
        <v>0</v>
      </c>
      <c r="V26" s="31">
        <f t="shared" si="9"/>
        <v>8100</v>
      </c>
      <c r="X26" s="8">
        <f t="shared" si="27"/>
        <v>24300</v>
      </c>
      <c r="Y26" s="8">
        <f t="shared" si="28"/>
        <v>-24300</v>
      </c>
      <c r="Z26" s="8">
        <f t="shared" si="29"/>
        <v>-24300</v>
      </c>
      <c r="AB26" s="8">
        <f t="shared" si="30"/>
        <v>0</v>
      </c>
      <c r="AC26" s="8">
        <f t="shared" si="31"/>
        <v>-558900</v>
      </c>
      <c r="AD26" s="8">
        <f t="shared" si="32"/>
        <v>-558900</v>
      </c>
      <c r="AF26" s="8">
        <f t="shared" si="33"/>
        <v>0</v>
      </c>
      <c r="AG26" s="8">
        <f t="shared" si="34"/>
        <v>-4471200</v>
      </c>
      <c r="AH26" s="8">
        <f t="shared" si="35"/>
        <v>-4471200</v>
      </c>
      <c r="AJ26" s="8">
        <f t="shared" si="36"/>
        <v>0</v>
      </c>
      <c r="AK26" s="8">
        <f t="shared" si="37"/>
        <v>-22356000</v>
      </c>
      <c r="AL26" s="8">
        <f t="shared" si="38"/>
        <v>-22356000</v>
      </c>
      <c r="AM26" s="2">
        <v>9000</v>
      </c>
      <c r="AN26" s="2">
        <v>0</v>
      </c>
      <c r="AO26" s="34">
        <f t="shared" si="13"/>
        <v>0.1</v>
      </c>
      <c r="AQ26" s="2">
        <v>70000</v>
      </c>
    </row>
    <row r="27" spans="1:43">
      <c r="A27" s="3" t="s">
        <v>41</v>
      </c>
      <c r="B27" s="4">
        <v>49999.99</v>
      </c>
      <c r="C27" s="4">
        <v>40001</v>
      </c>
      <c r="D27" s="5">
        <f t="shared" si="24"/>
        <v>-8100</v>
      </c>
      <c r="E27" s="5">
        <f t="shared" si="25"/>
        <v>-8100</v>
      </c>
      <c r="G27" s="3" t="s">
        <v>91</v>
      </c>
      <c r="H27" s="8">
        <f>B49</f>
        <v>0</v>
      </c>
      <c r="I27" s="10">
        <v>10</v>
      </c>
      <c r="K27" s="3" t="s">
        <v>77</v>
      </c>
      <c r="L27" s="8">
        <f>B50</f>
        <v>0</v>
      </c>
      <c r="M27" s="10">
        <v>10</v>
      </c>
      <c r="O27" s="3"/>
      <c r="P27" s="8"/>
      <c r="Q27" s="12"/>
      <c r="S27" s="12">
        <v>3</v>
      </c>
      <c r="T27" s="12">
        <v>1</v>
      </c>
      <c r="U27" s="8">
        <f t="shared" si="26"/>
        <v>0</v>
      </c>
      <c r="V27" s="31">
        <f t="shared" si="9"/>
        <v>8100</v>
      </c>
      <c r="X27" s="8">
        <f t="shared" si="27"/>
        <v>24300</v>
      </c>
      <c r="Y27" s="8">
        <f t="shared" si="28"/>
        <v>-24300</v>
      </c>
      <c r="Z27" s="8">
        <f t="shared" si="29"/>
        <v>-24300</v>
      </c>
      <c r="AB27" s="8">
        <f t="shared" si="30"/>
        <v>0</v>
      </c>
      <c r="AC27" s="8">
        <f t="shared" si="31"/>
        <v>-558900</v>
      </c>
      <c r="AD27" s="8">
        <f t="shared" si="32"/>
        <v>-558900</v>
      </c>
      <c r="AF27" s="8">
        <f t="shared" si="33"/>
        <v>0</v>
      </c>
      <c r="AG27" s="8">
        <f t="shared" si="34"/>
        <v>-4471200</v>
      </c>
      <c r="AH27" s="8">
        <f t="shared" si="35"/>
        <v>-4471200</v>
      </c>
      <c r="AJ27" s="8">
        <f t="shared" si="36"/>
        <v>0</v>
      </c>
      <c r="AK27" s="8">
        <f t="shared" si="37"/>
        <v>-22356000</v>
      </c>
      <c r="AL27" s="8">
        <f t="shared" si="38"/>
        <v>-22356000</v>
      </c>
      <c r="AM27" s="2">
        <v>9000</v>
      </c>
      <c r="AN27" s="2">
        <v>0</v>
      </c>
      <c r="AO27" s="34">
        <f t="shared" si="13"/>
        <v>0.1</v>
      </c>
      <c r="AQ27" s="2">
        <v>70000</v>
      </c>
    </row>
    <row r="28" spans="1:43">
      <c r="A28" s="3" t="s">
        <v>42</v>
      </c>
      <c r="B28" s="4">
        <v>88044.98</v>
      </c>
      <c r="C28" s="4">
        <v>68051.59</v>
      </c>
      <c r="D28" s="5">
        <f t="shared" si="24"/>
        <v>-8100</v>
      </c>
      <c r="E28" s="5">
        <f t="shared" si="25"/>
        <v>-8100</v>
      </c>
      <c r="G28" s="3" t="s">
        <v>75</v>
      </c>
      <c r="H28" s="8">
        <f>B43</f>
        <v>0</v>
      </c>
      <c r="I28" s="10">
        <v>10</v>
      </c>
      <c r="K28" s="3" t="s">
        <v>92</v>
      </c>
      <c r="L28" s="8">
        <f>B38</f>
        <v>0</v>
      </c>
      <c r="M28" s="10">
        <v>10</v>
      </c>
      <c r="O28" s="3"/>
      <c r="P28" s="8"/>
      <c r="Q28" s="12"/>
      <c r="S28" s="12">
        <v>3</v>
      </c>
      <c r="T28" s="12">
        <v>1</v>
      </c>
      <c r="U28" s="8">
        <f t="shared" si="26"/>
        <v>0</v>
      </c>
      <c r="V28" s="31">
        <f t="shared" si="9"/>
        <v>8100</v>
      </c>
      <c r="X28" s="8">
        <f t="shared" si="27"/>
        <v>24300</v>
      </c>
      <c r="Y28" s="8">
        <f t="shared" si="28"/>
        <v>-24300</v>
      </c>
      <c r="Z28" s="8">
        <f t="shared" si="29"/>
        <v>-24300</v>
      </c>
      <c r="AB28" s="8">
        <f t="shared" si="30"/>
        <v>0</v>
      </c>
      <c r="AC28" s="8">
        <f t="shared" si="31"/>
        <v>-558900</v>
      </c>
      <c r="AD28" s="8">
        <f t="shared" si="32"/>
        <v>-558900</v>
      </c>
      <c r="AF28" s="8">
        <f t="shared" si="33"/>
        <v>0</v>
      </c>
      <c r="AG28" s="8">
        <f t="shared" si="34"/>
        <v>-4471200</v>
      </c>
      <c r="AH28" s="8">
        <f t="shared" si="35"/>
        <v>-4471200</v>
      </c>
      <c r="AJ28" s="8">
        <f t="shared" si="36"/>
        <v>0</v>
      </c>
      <c r="AK28" s="8">
        <f t="shared" si="37"/>
        <v>-22356000</v>
      </c>
      <c r="AL28" s="8">
        <f t="shared" si="38"/>
        <v>-22356000</v>
      </c>
      <c r="AM28" s="2">
        <v>9000</v>
      </c>
      <c r="AN28" s="2">
        <v>0</v>
      </c>
      <c r="AO28" s="34">
        <f t="shared" si="13"/>
        <v>0.1</v>
      </c>
      <c r="AQ28" s="2">
        <v>70000</v>
      </c>
    </row>
    <row r="29" spans="1:43">
      <c r="A29" s="3" t="s">
        <v>43</v>
      </c>
      <c r="B29" s="4">
        <v>107792</v>
      </c>
      <c r="C29" s="4">
        <v>64000</v>
      </c>
      <c r="D29" s="5">
        <f t="shared" si="24"/>
        <v>-8100</v>
      </c>
      <c r="E29" s="5">
        <f t="shared" si="25"/>
        <v>-8100</v>
      </c>
      <c r="G29" s="3" t="s">
        <v>76</v>
      </c>
      <c r="H29" s="8">
        <f>B47</f>
        <v>0</v>
      </c>
      <c r="I29" s="10">
        <v>10</v>
      </c>
      <c r="K29" s="3" t="s">
        <v>118</v>
      </c>
      <c r="L29" s="8">
        <f>B40</f>
        <v>0</v>
      </c>
      <c r="M29" s="10">
        <v>10</v>
      </c>
      <c r="O29" s="3"/>
      <c r="P29" s="8"/>
      <c r="Q29" s="12"/>
      <c r="S29" s="12">
        <v>3</v>
      </c>
      <c r="T29" s="12">
        <v>1</v>
      </c>
      <c r="U29" s="8">
        <f t="shared" si="26"/>
        <v>0</v>
      </c>
      <c r="V29" s="31">
        <f t="shared" si="9"/>
        <v>8100</v>
      </c>
      <c r="X29" s="8">
        <f t="shared" si="27"/>
        <v>24300</v>
      </c>
      <c r="Y29" s="8">
        <f t="shared" si="28"/>
        <v>-24300</v>
      </c>
      <c r="Z29" s="8">
        <f t="shared" si="29"/>
        <v>-24300</v>
      </c>
      <c r="AB29" s="8">
        <f t="shared" si="30"/>
        <v>0</v>
      </c>
      <c r="AC29" s="8">
        <f t="shared" si="31"/>
        <v>-558900</v>
      </c>
      <c r="AD29" s="8">
        <f t="shared" si="32"/>
        <v>-558900</v>
      </c>
      <c r="AF29" s="8">
        <f t="shared" si="33"/>
        <v>0</v>
      </c>
      <c r="AG29" s="8">
        <f t="shared" si="34"/>
        <v>-4471200</v>
      </c>
      <c r="AH29" s="8">
        <f t="shared" si="35"/>
        <v>-4471200</v>
      </c>
      <c r="AJ29" s="8">
        <f t="shared" si="36"/>
        <v>0</v>
      </c>
      <c r="AK29" s="8">
        <f t="shared" si="37"/>
        <v>-22356000</v>
      </c>
      <c r="AL29" s="8">
        <f t="shared" si="38"/>
        <v>-22356000</v>
      </c>
      <c r="AM29" s="2">
        <v>9000</v>
      </c>
      <c r="AN29" s="2">
        <v>0</v>
      </c>
      <c r="AO29" s="34">
        <f t="shared" si="13"/>
        <v>0.1</v>
      </c>
      <c r="AQ29" s="2">
        <v>70000</v>
      </c>
    </row>
    <row r="30" spans="1:43">
      <c r="A30" s="3" t="s">
        <v>46</v>
      </c>
      <c r="B30" s="4">
        <v>70798.990000000005</v>
      </c>
      <c r="C30" s="4">
        <v>47713.01</v>
      </c>
      <c r="D30" s="5">
        <f t="shared" si="24"/>
        <v>-8100</v>
      </c>
      <c r="E30" s="5">
        <f t="shared" si="25"/>
        <v>-8100</v>
      </c>
      <c r="G30" s="3" t="s">
        <v>60</v>
      </c>
      <c r="H30" s="8">
        <f>B57</f>
        <v>0</v>
      </c>
      <c r="I30" s="10">
        <v>10</v>
      </c>
      <c r="K30" s="3" t="s">
        <v>90</v>
      </c>
      <c r="L30" s="8">
        <f>B37</f>
        <v>0</v>
      </c>
      <c r="M30" s="10">
        <v>10</v>
      </c>
      <c r="O30" s="3" t="s">
        <v>89</v>
      </c>
      <c r="P30" s="8">
        <f>B36</f>
        <v>0</v>
      </c>
      <c r="Q30" s="12">
        <v>10</v>
      </c>
      <c r="S30" s="12">
        <v>3</v>
      </c>
      <c r="T30" s="12">
        <v>1</v>
      </c>
      <c r="U30" s="8">
        <f t="shared" si="26"/>
        <v>0</v>
      </c>
      <c r="V30" s="31">
        <f t="shared" si="9"/>
        <v>8100</v>
      </c>
      <c r="X30" s="8">
        <f t="shared" si="27"/>
        <v>24300</v>
      </c>
      <c r="Y30" s="8">
        <f t="shared" si="28"/>
        <v>-24300</v>
      </c>
      <c r="Z30" s="8">
        <f t="shared" si="29"/>
        <v>-24300</v>
      </c>
      <c r="AB30" s="8">
        <f t="shared" si="30"/>
        <v>0</v>
      </c>
      <c r="AC30" s="8">
        <f t="shared" si="31"/>
        <v>-558900</v>
      </c>
      <c r="AD30" s="8">
        <f t="shared" si="32"/>
        <v>-558900</v>
      </c>
      <c r="AF30" s="8">
        <f t="shared" si="33"/>
        <v>0</v>
      </c>
      <c r="AG30" s="8">
        <f t="shared" si="34"/>
        <v>-4471200</v>
      </c>
      <c r="AH30" s="8">
        <f t="shared" si="35"/>
        <v>-4471200</v>
      </c>
      <c r="AJ30" s="8">
        <f t="shared" si="36"/>
        <v>0</v>
      </c>
      <c r="AK30" s="8">
        <f t="shared" si="37"/>
        <v>-22356000</v>
      </c>
      <c r="AL30" s="8">
        <f t="shared" si="38"/>
        <v>-22356000</v>
      </c>
      <c r="AM30" s="2">
        <v>9000</v>
      </c>
      <c r="AN30" s="2">
        <v>0</v>
      </c>
      <c r="AO30" s="34">
        <f t="shared" si="13"/>
        <v>0.1</v>
      </c>
      <c r="AQ30" s="2">
        <v>70000</v>
      </c>
    </row>
    <row r="31" spans="1:43">
      <c r="A31" s="3" t="s">
        <v>53</v>
      </c>
      <c r="B31" s="4">
        <v>61879.97</v>
      </c>
      <c r="C31" s="4">
        <v>48000.45</v>
      </c>
      <c r="D31" s="5">
        <f t="shared" si="24"/>
        <v>-8100</v>
      </c>
      <c r="E31" s="5">
        <f t="shared" si="25"/>
        <v>-8100</v>
      </c>
      <c r="G31" s="3" t="s">
        <v>55</v>
      </c>
      <c r="H31" s="8">
        <f>B35</f>
        <v>0</v>
      </c>
      <c r="I31" s="10">
        <v>10</v>
      </c>
      <c r="K31" s="3" t="s">
        <v>62</v>
      </c>
      <c r="L31" s="8">
        <f>B45</f>
        <v>0</v>
      </c>
      <c r="M31" s="10">
        <v>10</v>
      </c>
      <c r="O31" s="3" t="s">
        <v>56</v>
      </c>
      <c r="P31" s="8">
        <f>B41</f>
        <v>0</v>
      </c>
      <c r="Q31" s="12">
        <v>10</v>
      </c>
      <c r="S31" s="12">
        <v>3</v>
      </c>
      <c r="T31" s="12">
        <v>1</v>
      </c>
      <c r="U31" s="8">
        <f t="shared" si="26"/>
        <v>0</v>
      </c>
      <c r="V31" s="31">
        <f t="shared" si="9"/>
        <v>8100</v>
      </c>
      <c r="X31" s="8">
        <f t="shared" si="27"/>
        <v>24300</v>
      </c>
      <c r="Y31" s="8">
        <f t="shared" si="28"/>
        <v>-24300</v>
      </c>
      <c r="Z31" s="8">
        <f t="shared" si="29"/>
        <v>-24300</v>
      </c>
      <c r="AB31" s="8">
        <f t="shared" si="30"/>
        <v>0</v>
      </c>
      <c r="AC31" s="8">
        <f t="shared" si="31"/>
        <v>-558900</v>
      </c>
      <c r="AD31" s="8">
        <f t="shared" si="32"/>
        <v>-558900</v>
      </c>
      <c r="AF31" s="8">
        <f t="shared" si="33"/>
        <v>0</v>
      </c>
      <c r="AG31" s="8">
        <f t="shared" si="34"/>
        <v>-4471200</v>
      </c>
      <c r="AH31" s="8">
        <f t="shared" si="35"/>
        <v>-4471200</v>
      </c>
      <c r="AJ31" s="8">
        <f t="shared" si="36"/>
        <v>0</v>
      </c>
      <c r="AK31" s="8">
        <f t="shared" si="37"/>
        <v>-22356000</v>
      </c>
      <c r="AL31" s="8">
        <f t="shared" si="38"/>
        <v>-22356000</v>
      </c>
      <c r="AM31" s="2">
        <v>9000</v>
      </c>
      <c r="AN31" s="2">
        <v>0</v>
      </c>
      <c r="AO31" s="34">
        <f t="shared" si="13"/>
        <v>0.1</v>
      </c>
      <c r="AQ31" s="2">
        <v>70000</v>
      </c>
    </row>
    <row r="32" spans="1:43">
      <c r="A32" s="3" t="s">
        <v>47</v>
      </c>
      <c r="B32" s="4">
        <v>51950</v>
      </c>
      <c r="C32" s="4">
        <v>41002.1</v>
      </c>
      <c r="D32" s="5">
        <f t="shared" si="24"/>
        <v>-8100</v>
      </c>
      <c r="E32" s="5">
        <f t="shared" si="25"/>
        <v>-8100</v>
      </c>
      <c r="G32" s="3" t="s">
        <v>85</v>
      </c>
      <c r="H32" s="8">
        <f>B39</f>
        <v>0</v>
      </c>
      <c r="I32" s="10">
        <v>10</v>
      </c>
      <c r="K32" s="3" t="s">
        <v>59</v>
      </c>
      <c r="L32" s="8">
        <f>B54</f>
        <v>0</v>
      </c>
      <c r="M32" s="10">
        <v>10</v>
      </c>
      <c r="O32" s="3" t="s">
        <v>83</v>
      </c>
      <c r="P32" s="8">
        <f>B53</f>
        <v>0</v>
      </c>
      <c r="Q32" s="12">
        <v>10</v>
      </c>
      <c r="S32" s="12">
        <v>3</v>
      </c>
      <c r="T32" s="12">
        <v>1</v>
      </c>
      <c r="U32" s="8">
        <f t="shared" si="26"/>
        <v>0</v>
      </c>
      <c r="V32" s="31">
        <f t="shared" si="9"/>
        <v>8100</v>
      </c>
      <c r="X32" s="8">
        <f t="shared" si="27"/>
        <v>24300</v>
      </c>
      <c r="Y32" s="8">
        <f t="shared" si="28"/>
        <v>-24300</v>
      </c>
      <c r="Z32" s="8">
        <f t="shared" si="29"/>
        <v>-24300</v>
      </c>
      <c r="AB32" s="8">
        <f t="shared" si="30"/>
        <v>0</v>
      </c>
      <c r="AC32" s="8">
        <f t="shared" si="31"/>
        <v>-558900</v>
      </c>
      <c r="AD32" s="8">
        <f t="shared" si="32"/>
        <v>-558900</v>
      </c>
      <c r="AF32" s="8">
        <f t="shared" si="33"/>
        <v>0</v>
      </c>
      <c r="AG32" s="8">
        <f t="shared" si="34"/>
        <v>-4471200</v>
      </c>
      <c r="AH32" s="8">
        <f t="shared" si="35"/>
        <v>-4471200</v>
      </c>
      <c r="AJ32" s="8">
        <f t="shared" si="36"/>
        <v>0</v>
      </c>
      <c r="AK32" s="8">
        <f t="shared" si="37"/>
        <v>-22356000</v>
      </c>
      <c r="AL32" s="8">
        <f t="shared" si="38"/>
        <v>-22356000</v>
      </c>
      <c r="AM32" s="2">
        <v>9000</v>
      </c>
      <c r="AN32" s="2">
        <v>0</v>
      </c>
      <c r="AO32" s="34">
        <f t="shared" si="13"/>
        <v>0.1</v>
      </c>
      <c r="AQ32" s="2">
        <v>70000</v>
      </c>
    </row>
    <row r="33" spans="1:42" s="21" customFormat="1">
      <c r="A33" s="17" t="s">
        <v>79</v>
      </c>
      <c r="B33" s="18" t="s">
        <v>70</v>
      </c>
      <c r="C33" s="18" t="s">
        <v>6</v>
      </c>
      <c r="D33" s="19" t="s">
        <v>12</v>
      </c>
      <c r="E33" s="19" t="s">
        <v>13</v>
      </c>
      <c r="F33" s="20"/>
      <c r="G33" s="21" t="s">
        <v>7</v>
      </c>
      <c r="H33" s="22" t="s">
        <v>1</v>
      </c>
      <c r="I33" s="21" t="s">
        <v>5</v>
      </c>
      <c r="J33" s="20"/>
      <c r="K33" s="21" t="s">
        <v>7</v>
      </c>
      <c r="L33" s="22" t="s">
        <v>1</v>
      </c>
      <c r="M33" s="21" t="s">
        <v>5</v>
      </c>
      <c r="N33" s="20"/>
      <c r="O33" s="21" t="s">
        <v>7</v>
      </c>
      <c r="P33" s="22" t="s">
        <v>1</v>
      </c>
      <c r="Q33" s="23" t="s">
        <v>5</v>
      </c>
      <c r="R33" s="20"/>
      <c r="S33" s="24" t="s">
        <v>69</v>
      </c>
      <c r="T33" s="24" t="s">
        <v>72</v>
      </c>
      <c r="U33" s="22" t="s">
        <v>71</v>
      </c>
      <c r="V33" s="30" t="s">
        <v>68</v>
      </c>
      <c r="W33" s="20"/>
      <c r="X33" s="22" t="s">
        <v>67</v>
      </c>
      <c r="Y33" s="22" t="s">
        <v>136</v>
      </c>
      <c r="Z33" s="22" t="s">
        <v>137</v>
      </c>
      <c r="AA33" s="20"/>
      <c r="AB33" s="22" t="s">
        <v>23</v>
      </c>
      <c r="AC33" s="18" t="s">
        <v>24</v>
      </c>
      <c r="AD33" s="18" t="s">
        <v>25</v>
      </c>
      <c r="AE33" s="25"/>
      <c r="AF33" s="22" t="s">
        <v>23</v>
      </c>
      <c r="AG33" s="18" t="s">
        <v>24</v>
      </c>
      <c r="AH33" s="18" t="s">
        <v>25</v>
      </c>
      <c r="AI33" s="25"/>
      <c r="AJ33" s="18" t="s">
        <v>26</v>
      </c>
      <c r="AK33" s="22" t="s">
        <v>24</v>
      </c>
      <c r="AL33" s="22" t="s">
        <v>27</v>
      </c>
      <c r="AM33" s="30"/>
      <c r="AN33" s="30"/>
      <c r="AO33" s="34">
        <f t="shared" si="13"/>
        <v>0.1</v>
      </c>
    </row>
    <row r="34" spans="1:42">
      <c r="A34" s="3" t="s">
        <v>63</v>
      </c>
      <c r="B34" s="4">
        <v>8048.98</v>
      </c>
      <c r="C34" s="4">
        <v>7303.05</v>
      </c>
      <c r="D34" s="5">
        <f t="shared" ref="D34" si="39">(B34-(U34+V34))</f>
        <v>-180</v>
      </c>
      <c r="E34" s="5">
        <f t="shared" ref="E34" si="40">(C34-(U34+V34))</f>
        <v>-180</v>
      </c>
      <c r="G34" s="3" t="s">
        <v>119</v>
      </c>
      <c r="H34" s="8">
        <f>B60</f>
        <v>0</v>
      </c>
      <c r="I34" s="10">
        <v>40</v>
      </c>
      <c r="K34" s="3" t="s">
        <v>103</v>
      </c>
      <c r="L34" s="8">
        <f>B68</f>
        <v>0</v>
      </c>
      <c r="M34" s="10">
        <v>40</v>
      </c>
      <c r="O34" s="3"/>
      <c r="P34" s="8"/>
      <c r="Q34" s="10"/>
      <c r="S34" s="12">
        <v>5</v>
      </c>
      <c r="T34" s="12">
        <v>1</v>
      </c>
      <c r="U34" s="8">
        <f t="shared" ref="U34:U73" si="41">((SUM((H34*I34), (L34*M34), (P34*Q34))/(S34)))</f>
        <v>0</v>
      </c>
      <c r="V34" s="31">
        <f t="shared" si="9"/>
        <v>180</v>
      </c>
      <c r="X34" s="8">
        <f t="shared" ref="X34:X73" si="42">((S34*T34*U34)+(S34*T34*V34))</f>
        <v>900</v>
      </c>
      <c r="Y34" s="8">
        <f t="shared" ref="Y34:Y73" si="43">(D34*S34*T34)</f>
        <v>-900</v>
      </c>
      <c r="Z34" s="8">
        <f t="shared" ref="Z34:Z73" si="44">(E34*S34*T34)</f>
        <v>-900</v>
      </c>
      <c r="AB34" s="8">
        <f t="shared" ref="AB34:AB73" si="45">(U34*23)</f>
        <v>0</v>
      </c>
      <c r="AC34" s="8">
        <f t="shared" ref="AC34:AC73" si="46">(Y34*23)</f>
        <v>-20700</v>
      </c>
      <c r="AD34" s="8">
        <f t="shared" ref="AD34:AD73" si="47">(Z34*23)</f>
        <v>-20700</v>
      </c>
      <c r="AF34" s="8">
        <f t="shared" ref="AF34:AF73" si="48">(AB34*8)</f>
        <v>0</v>
      </c>
      <c r="AG34" s="8">
        <f t="shared" ref="AG34:AG73" si="49">(AC34*8)</f>
        <v>-165600</v>
      </c>
      <c r="AH34" s="8">
        <f t="shared" ref="AH34:AH73" si="50">(AD34*8)</f>
        <v>-165600</v>
      </c>
      <c r="AJ34" s="8">
        <f t="shared" ref="AJ34:AJ73" si="51">(AF34*5)</f>
        <v>0</v>
      </c>
      <c r="AK34" s="8">
        <f t="shared" ref="AK34:AK73" si="52">(AG34*5)</f>
        <v>-828000</v>
      </c>
      <c r="AL34" s="8">
        <f t="shared" ref="AL34:AL73" si="53">(AH34*5)</f>
        <v>-828000</v>
      </c>
      <c r="AM34" s="2">
        <v>0</v>
      </c>
      <c r="AN34" s="2">
        <v>9000</v>
      </c>
      <c r="AO34" s="34">
        <f t="shared" si="13"/>
        <v>0.1</v>
      </c>
      <c r="AP34" s="2">
        <v>500</v>
      </c>
    </row>
    <row r="35" spans="1:42">
      <c r="A35" s="3" t="s">
        <v>55</v>
      </c>
      <c r="B35" s="4">
        <v>6497.99</v>
      </c>
      <c r="C35" s="4">
        <v>6135.02</v>
      </c>
      <c r="D35" s="5">
        <f t="shared" ref="D35:D57" si="54">(B35-(U35+V35))</f>
        <v>-180</v>
      </c>
      <c r="E35" s="5">
        <f t="shared" ref="E35:E57" si="55">(C35-(U35+V35))</f>
        <v>-180</v>
      </c>
      <c r="G35" s="3" t="s">
        <v>14</v>
      </c>
      <c r="H35" s="8">
        <f>B70</f>
        <v>0</v>
      </c>
      <c r="I35" s="10">
        <v>40</v>
      </c>
      <c r="K35" s="3" t="s">
        <v>104</v>
      </c>
      <c r="L35" s="8">
        <f>B72</f>
        <v>0</v>
      </c>
      <c r="M35" s="10">
        <v>40</v>
      </c>
      <c r="O35" s="3"/>
      <c r="P35" s="8"/>
      <c r="Q35" s="10"/>
      <c r="S35" s="12">
        <v>5</v>
      </c>
      <c r="T35" s="12">
        <v>1</v>
      </c>
      <c r="U35" s="8">
        <f t="shared" si="41"/>
        <v>0</v>
      </c>
      <c r="V35" s="31">
        <f t="shared" si="9"/>
        <v>180</v>
      </c>
      <c r="X35" s="8">
        <f t="shared" si="42"/>
        <v>900</v>
      </c>
      <c r="Y35" s="8">
        <f t="shared" si="43"/>
        <v>-900</v>
      </c>
      <c r="Z35" s="8">
        <f t="shared" si="44"/>
        <v>-900</v>
      </c>
      <c r="AB35" s="8">
        <f t="shared" si="45"/>
        <v>0</v>
      </c>
      <c r="AC35" s="8">
        <f t="shared" si="46"/>
        <v>-20700</v>
      </c>
      <c r="AD35" s="8">
        <f t="shared" si="47"/>
        <v>-20700</v>
      </c>
      <c r="AF35" s="8">
        <f t="shared" si="48"/>
        <v>0</v>
      </c>
      <c r="AG35" s="8">
        <f t="shared" si="49"/>
        <v>-165600</v>
      </c>
      <c r="AH35" s="8">
        <f t="shared" si="50"/>
        <v>-165600</v>
      </c>
      <c r="AJ35" s="8">
        <f t="shared" si="51"/>
        <v>0</v>
      </c>
      <c r="AK35" s="8">
        <f t="shared" si="52"/>
        <v>-828000</v>
      </c>
      <c r="AL35" s="8">
        <f t="shared" si="53"/>
        <v>-828000</v>
      </c>
      <c r="AM35" s="2">
        <v>0</v>
      </c>
      <c r="AN35" s="2">
        <v>9000</v>
      </c>
      <c r="AO35" s="34">
        <f t="shared" si="13"/>
        <v>0.1</v>
      </c>
      <c r="AP35" s="2">
        <v>500</v>
      </c>
    </row>
    <row r="36" spans="1:42">
      <c r="A36" s="3" t="s">
        <v>89</v>
      </c>
      <c r="B36" s="4">
        <v>7045</v>
      </c>
      <c r="C36" s="4">
        <v>6404.01</v>
      </c>
      <c r="D36" s="5">
        <f t="shared" si="54"/>
        <v>-180</v>
      </c>
      <c r="E36" s="5">
        <f t="shared" si="55"/>
        <v>-180</v>
      </c>
      <c r="G36" s="3" t="s">
        <v>104</v>
      </c>
      <c r="H36" s="8">
        <f>B72</f>
        <v>0</v>
      </c>
      <c r="I36" s="10">
        <v>40</v>
      </c>
      <c r="K36" s="3" t="s">
        <v>105</v>
      </c>
      <c r="L36" s="8">
        <f>B62</f>
        <v>0</v>
      </c>
      <c r="M36" s="10">
        <v>40</v>
      </c>
      <c r="O36" s="3"/>
      <c r="P36" s="8"/>
      <c r="Q36" s="10"/>
      <c r="S36" s="12">
        <v>5</v>
      </c>
      <c r="T36" s="12">
        <v>1</v>
      </c>
      <c r="U36" s="8">
        <f t="shared" si="41"/>
        <v>0</v>
      </c>
      <c r="V36" s="31">
        <f t="shared" si="9"/>
        <v>180</v>
      </c>
      <c r="X36" s="8">
        <f t="shared" si="42"/>
        <v>900</v>
      </c>
      <c r="Y36" s="8">
        <f t="shared" si="43"/>
        <v>-900</v>
      </c>
      <c r="Z36" s="8">
        <f t="shared" si="44"/>
        <v>-900</v>
      </c>
      <c r="AB36" s="8">
        <f t="shared" si="45"/>
        <v>0</v>
      </c>
      <c r="AC36" s="8">
        <f t="shared" si="46"/>
        <v>-20700</v>
      </c>
      <c r="AD36" s="8">
        <f t="shared" si="47"/>
        <v>-20700</v>
      </c>
      <c r="AF36" s="8">
        <f t="shared" si="48"/>
        <v>0</v>
      </c>
      <c r="AG36" s="8">
        <f t="shared" si="49"/>
        <v>-165600</v>
      </c>
      <c r="AH36" s="8">
        <f t="shared" si="50"/>
        <v>-165600</v>
      </c>
      <c r="AJ36" s="8">
        <f t="shared" si="51"/>
        <v>0</v>
      </c>
      <c r="AK36" s="8">
        <f t="shared" si="52"/>
        <v>-828000</v>
      </c>
      <c r="AL36" s="8">
        <f t="shared" si="53"/>
        <v>-828000</v>
      </c>
      <c r="AM36" s="2">
        <v>0</v>
      </c>
      <c r="AN36" s="2">
        <v>9000</v>
      </c>
      <c r="AO36" s="34">
        <f t="shared" si="13"/>
        <v>0.1</v>
      </c>
      <c r="AP36" s="2">
        <v>500</v>
      </c>
    </row>
    <row r="37" spans="1:42">
      <c r="A37" s="3" t="s">
        <v>90</v>
      </c>
      <c r="B37" s="4">
        <v>9646.98</v>
      </c>
      <c r="C37" s="4">
        <v>9487.44</v>
      </c>
      <c r="D37" s="5">
        <f t="shared" si="54"/>
        <v>-180</v>
      </c>
      <c r="E37" s="5">
        <f t="shared" si="55"/>
        <v>-180</v>
      </c>
      <c r="G37" s="3" t="s">
        <v>106</v>
      </c>
      <c r="H37" s="8">
        <f>B63</f>
        <v>0</v>
      </c>
      <c r="I37" s="10">
        <v>40</v>
      </c>
      <c r="K37" s="3" t="s">
        <v>2</v>
      </c>
      <c r="L37" s="8">
        <f>B73</f>
        <v>0</v>
      </c>
      <c r="M37" s="10">
        <v>40</v>
      </c>
      <c r="O37" s="3"/>
      <c r="P37" s="8"/>
      <c r="Q37" s="10"/>
      <c r="S37" s="12">
        <v>5</v>
      </c>
      <c r="T37" s="12">
        <v>1</v>
      </c>
      <c r="U37" s="8">
        <f t="shared" si="41"/>
        <v>0</v>
      </c>
      <c r="V37" s="31">
        <f t="shared" si="9"/>
        <v>180</v>
      </c>
      <c r="X37" s="8">
        <f t="shared" si="42"/>
        <v>900</v>
      </c>
      <c r="Y37" s="8">
        <f t="shared" si="43"/>
        <v>-900</v>
      </c>
      <c r="Z37" s="8">
        <f t="shared" si="44"/>
        <v>-900</v>
      </c>
      <c r="AB37" s="8">
        <f t="shared" si="45"/>
        <v>0</v>
      </c>
      <c r="AC37" s="8">
        <f t="shared" si="46"/>
        <v>-20700</v>
      </c>
      <c r="AD37" s="8">
        <f t="shared" si="47"/>
        <v>-20700</v>
      </c>
      <c r="AF37" s="8">
        <f t="shared" si="48"/>
        <v>0</v>
      </c>
      <c r="AG37" s="8">
        <f t="shared" si="49"/>
        <v>-165600</v>
      </c>
      <c r="AH37" s="8">
        <f t="shared" si="50"/>
        <v>-165600</v>
      </c>
      <c r="AJ37" s="8">
        <f t="shared" si="51"/>
        <v>0</v>
      </c>
      <c r="AK37" s="8">
        <f t="shared" si="52"/>
        <v>-828000</v>
      </c>
      <c r="AL37" s="8">
        <f t="shared" si="53"/>
        <v>-828000</v>
      </c>
      <c r="AM37" s="2">
        <v>0</v>
      </c>
      <c r="AN37" s="2">
        <v>9000</v>
      </c>
      <c r="AO37" s="34">
        <f t="shared" si="13"/>
        <v>0.1</v>
      </c>
      <c r="AP37" s="2">
        <v>500</v>
      </c>
    </row>
    <row r="38" spans="1:42">
      <c r="A38" s="3" t="s">
        <v>92</v>
      </c>
      <c r="B38" s="4">
        <v>9996.69</v>
      </c>
      <c r="C38" s="4">
        <v>9790.0400000000009</v>
      </c>
      <c r="D38" s="5">
        <f t="shared" si="54"/>
        <v>-180</v>
      </c>
      <c r="E38" s="5">
        <f t="shared" si="55"/>
        <v>-180</v>
      </c>
      <c r="G38" s="3" t="s">
        <v>103</v>
      </c>
      <c r="H38" s="8">
        <f>B68</f>
        <v>0</v>
      </c>
      <c r="I38" s="10">
        <v>40</v>
      </c>
      <c r="K38" s="3" t="s">
        <v>104</v>
      </c>
      <c r="L38" s="8">
        <f>B72</f>
        <v>0</v>
      </c>
      <c r="M38" s="10">
        <v>40</v>
      </c>
      <c r="O38" s="3"/>
      <c r="P38" s="8"/>
      <c r="Q38" s="10"/>
      <c r="S38" s="12">
        <v>5</v>
      </c>
      <c r="T38" s="12">
        <v>1</v>
      </c>
      <c r="U38" s="8">
        <f t="shared" si="41"/>
        <v>0</v>
      </c>
      <c r="V38" s="31">
        <f t="shared" si="9"/>
        <v>180</v>
      </c>
      <c r="X38" s="8">
        <f t="shared" si="42"/>
        <v>900</v>
      </c>
      <c r="Y38" s="8">
        <f t="shared" si="43"/>
        <v>-900</v>
      </c>
      <c r="Z38" s="8">
        <f t="shared" si="44"/>
        <v>-900</v>
      </c>
      <c r="AB38" s="8">
        <f t="shared" si="45"/>
        <v>0</v>
      </c>
      <c r="AC38" s="8">
        <f t="shared" si="46"/>
        <v>-20700</v>
      </c>
      <c r="AD38" s="8">
        <f t="shared" si="47"/>
        <v>-20700</v>
      </c>
      <c r="AF38" s="8">
        <f t="shared" si="48"/>
        <v>0</v>
      </c>
      <c r="AG38" s="8">
        <f t="shared" si="49"/>
        <v>-165600</v>
      </c>
      <c r="AH38" s="8">
        <f t="shared" si="50"/>
        <v>-165600</v>
      </c>
      <c r="AJ38" s="8">
        <f t="shared" si="51"/>
        <v>0</v>
      </c>
      <c r="AK38" s="8">
        <f t="shared" si="52"/>
        <v>-828000</v>
      </c>
      <c r="AL38" s="8">
        <f t="shared" si="53"/>
        <v>-828000</v>
      </c>
      <c r="AM38" s="2">
        <v>0</v>
      </c>
      <c r="AN38" s="2">
        <v>9000</v>
      </c>
      <c r="AO38" s="34">
        <f t="shared" si="13"/>
        <v>0.1</v>
      </c>
      <c r="AP38" s="2">
        <v>500</v>
      </c>
    </row>
    <row r="39" spans="1:42">
      <c r="A39" s="3" t="s">
        <v>85</v>
      </c>
      <c r="B39" s="4">
        <v>5370</v>
      </c>
      <c r="C39" s="4">
        <v>4512</v>
      </c>
      <c r="D39" s="5">
        <f t="shared" si="54"/>
        <v>-180</v>
      </c>
      <c r="E39" s="5">
        <f t="shared" si="55"/>
        <v>-180</v>
      </c>
      <c r="G39" s="3" t="s">
        <v>33</v>
      </c>
      <c r="H39" s="8">
        <f>B59</f>
        <v>0</v>
      </c>
      <c r="I39" s="10">
        <v>40</v>
      </c>
      <c r="K39" s="3" t="s">
        <v>120</v>
      </c>
      <c r="L39" s="8">
        <f>B69</f>
        <v>0</v>
      </c>
      <c r="M39" s="10">
        <v>40</v>
      </c>
      <c r="O39" s="3"/>
      <c r="P39" s="8"/>
      <c r="Q39" s="10"/>
      <c r="S39" s="12">
        <v>5</v>
      </c>
      <c r="T39" s="12">
        <v>1</v>
      </c>
      <c r="U39" s="8">
        <f t="shared" si="41"/>
        <v>0</v>
      </c>
      <c r="V39" s="31">
        <f t="shared" si="9"/>
        <v>180</v>
      </c>
      <c r="X39" s="8">
        <f t="shared" si="42"/>
        <v>900</v>
      </c>
      <c r="Y39" s="8">
        <f t="shared" si="43"/>
        <v>-900</v>
      </c>
      <c r="Z39" s="8">
        <f t="shared" si="44"/>
        <v>-900</v>
      </c>
      <c r="AB39" s="8">
        <f t="shared" si="45"/>
        <v>0</v>
      </c>
      <c r="AC39" s="8">
        <f t="shared" si="46"/>
        <v>-20700</v>
      </c>
      <c r="AD39" s="8">
        <f t="shared" si="47"/>
        <v>-20700</v>
      </c>
      <c r="AF39" s="8">
        <f t="shared" si="48"/>
        <v>0</v>
      </c>
      <c r="AG39" s="8">
        <f t="shared" si="49"/>
        <v>-165600</v>
      </c>
      <c r="AH39" s="8">
        <f t="shared" si="50"/>
        <v>-165600</v>
      </c>
      <c r="AJ39" s="8">
        <f t="shared" si="51"/>
        <v>0</v>
      </c>
      <c r="AK39" s="8">
        <f t="shared" si="52"/>
        <v>-828000</v>
      </c>
      <c r="AL39" s="8">
        <f t="shared" si="53"/>
        <v>-828000</v>
      </c>
      <c r="AM39" s="2">
        <v>0</v>
      </c>
      <c r="AN39" s="2">
        <v>9000</v>
      </c>
      <c r="AO39" s="34">
        <f t="shared" si="13"/>
        <v>0.1</v>
      </c>
      <c r="AP39" s="2">
        <v>500</v>
      </c>
    </row>
    <row r="40" spans="1:42">
      <c r="A40" s="3" t="s">
        <v>118</v>
      </c>
      <c r="B40" s="4">
        <v>10000</v>
      </c>
      <c r="C40" s="4">
        <v>7201</v>
      </c>
      <c r="D40" s="5">
        <f t="shared" si="54"/>
        <v>-180</v>
      </c>
      <c r="E40" s="5">
        <f t="shared" si="55"/>
        <v>-180</v>
      </c>
      <c r="G40" s="3" t="s">
        <v>120</v>
      </c>
      <c r="H40" s="8">
        <f>B69</f>
        <v>0</v>
      </c>
      <c r="I40" s="10">
        <v>40</v>
      </c>
      <c r="K40" s="3" t="s">
        <v>121</v>
      </c>
      <c r="L40" s="8">
        <f>B61</f>
        <v>0</v>
      </c>
      <c r="M40" s="10">
        <v>40</v>
      </c>
      <c r="O40" s="3"/>
      <c r="P40" s="8"/>
      <c r="Q40" s="10"/>
      <c r="S40" s="12">
        <v>5</v>
      </c>
      <c r="T40" s="12">
        <v>1</v>
      </c>
      <c r="U40" s="8">
        <f t="shared" si="41"/>
        <v>0</v>
      </c>
      <c r="V40" s="31">
        <f t="shared" si="9"/>
        <v>180</v>
      </c>
      <c r="X40" s="8">
        <f t="shared" si="42"/>
        <v>900</v>
      </c>
      <c r="Y40" s="8">
        <f t="shared" si="43"/>
        <v>-900</v>
      </c>
      <c r="Z40" s="8">
        <f t="shared" si="44"/>
        <v>-900</v>
      </c>
      <c r="AB40" s="8">
        <f t="shared" si="45"/>
        <v>0</v>
      </c>
      <c r="AC40" s="8">
        <f t="shared" si="46"/>
        <v>-20700</v>
      </c>
      <c r="AD40" s="8">
        <f t="shared" si="47"/>
        <v>-20700</v>
      </c>
      <c r="AF40" s="8">
        <f t="shared" si="48"/>
        <v>0</v>
      </c>
      <c r="AG40" s="8">
        <f t="shared" si="49"/>
        <v>-165600</v>
      </c>
      <c r="AH40" s="8">
        <f t="shared" si="50"/>
        <v>-165600</v>
      </c>
      <c r="AJ40" s="8">
        <f t="shared" si="51"/>
        <v>0</v>
      </c>
      <c r="AK40" s="8">
        <f t="shared" si="52"/>
        <v>-828000</v>
      </c>
      <c r="AL40" s="8">
        <f t="shared" si="53"/>
        <v>-828000</v>
      </c>
      <c r="AM40" s="2">
        <v>0</v>
      </c>
      <c r="AN40" s="2">
        <v>9000</v>
      </c>
      <c r="AO40" s="34">
        <f t="shared" si="13"/>
        <v>0.1</v>
      </c>
      <c r="AP40" s="2">
        <v>500</v>
      </c>
    </row>
    <row r="41" spans="1:42">
      <c r="A41" s="3" t="s">
        <v>56</v>
      </c>
      <c r="B41" s="4">
        <v>5298</v>
      </c>
      <c r="C41" s="4">
        <v>4621.01</v>
      </c>
      <c r="D41" s="5">
        <f t="shared" si="54"/>
        <v>-180</v>
      </c>
      <c r="E41" s="5">
        <f t="shared" si="55"/>
        <v>-180</v>
      </c>
      <c r="G41" s="3" t="s">
        <v>120</v>
      </c>
      <c r="H41" s="8">
        <f>B69</f>
        <v>0</v>
      </c>
      <c r="I41" s="10">
        <v>40</v>
      </c>
      <c r="K41" s="3" t="s">
        <v>119</v>
      </c>
      <c r="L41" s="8">
        <f>B60</f>
        <v>0</v>
      </c>
      <c r="M41" s="10">
        <v>40</v>
      </c>
      <c r="O41" s="3"/>
      <c r="P41" s="8"/>
      <c r="Q41" s="10"/>
      <c r="S41" s="12">
        <v>5</v>
      </c>
      <c r="T41" s="12">
        <v>1</v>
      </c>
      <c r="U41" s="8">
        <f t="shared" si="41"/>
        <v>0</v>
      </c>
      <c r="V41" s="31">
        <f t="shared" si="9"/>
        <v>180</v>
      </c>
      <c r="X41" s="8">
        <f t="shared" si="42"/>
        <v>900</v>
      </c>
      <c r="Y41" s="8">
        <f t="shared" si="43"/>
        <v>-900</v>
      </c>
      <c r="Z41" s="8">
        <f t="shared" si="44"/>
        <v>-900</v>
      </c>
      <c r="AB41" s="8">
        <f t="shared" si="45"/>
        <v>0</v>
      </c>
      <c r="AC41" s="8">
        <f t="shared" si="46"/>
        <v>-20700</v>
      </c>
      <c r="AD41" s="8">
        <f t="shared" si="47"/>
        <v>-20700</v>
      </c>
      <c r="AF41" s="8">
        <f t="shared" si="48"/>
        <v>0</v>
      </c>
      <c r="AG41" s="8">
        <f t="shared" si="49"/>
        <v>-165600</v>
      </c>
      <c r="AH41" s="8">
        <f t="shared" si="50"/>
        <v>-165600</v>
      </c>
      <c r="AJ41" s="8">
        <f t="shared" si="51"/>
        <v>0</v>
      </c>
      <c r="AK41" s="8">
        <f t="shared" si="52"/>
        <v>-828000</v>
      </c>
      <c r="AL41" s="8">
        <f t="shared" si="53"/>
        <v>-828000</v>
      </c>
      <c r="AM41" s="2">
        <v>0</v>
      </c>
      <c r="AN41" s="2">
        <v>9000</v>
      </c>
      <c r="AO41" s="34">
        <f t="shared" si="13"/>
        <v>0.1</v>
      </c>
      <c r="AP41" s="2">
        <v>500</v>
      </c>
    </row>
    <row r="42" spans="1:42">
      <c r="A42" s="3" t="s">
        <v>88</v>
      </c>
      <c r="B42" s="4">
        <v>8115.72</v>
      </c>
      <c r="C42" s="4">
        <v>8090.03</v>
      </c>
      <c r="D42" s="5">
        <f t="shared" si="54"/>
        <v>-180</v>
      </c>
      <c r="E42" s="5">
        <f t="shared" si="55"/>
        <v>-180</v>
      </c>
      <c r="G42" s="3" t="s">
        <v>14</v>
      </c>
      <c r="H42" s="8">
        <f>B70</f>
        <v>0</v>
      </c>
      <c r="I42" s="10">
        <v>40</v>
      </c>
      <c r="K42" s="3" t="s">
        <v>103</v>
      </c>
      <c r="L42" s="8">
        <f>B68</f>
        <v>0</v>
      </c>
      <c r="M42" s="10">
        <v>40</v>
      </c>
      <c r="O42" s="3"/>
      <c r="P42" s="8"/>
      <c r="Q42" s="10"/>
      <c r="S42" s="12">
        <v>5</v>
      </c>
      <c r="T42" s="12">
        <v>1</v>
      </c>
      <c r="U42" s="8">
        <f t="shared" si="41"/>
        <v>0</v>
      </c>
      <c r="V42" s="31">
        <f t="shared" si="9"/>
        <v>180</v>
      </c>
      <c r="X42" s="8">
        <f t="shared" si="42"/>
        <v>900</v>
      </c>
      <c r="Y42" s="8">
        <f t="shared" si="43"/>
        <v>-900</v>
      </c>
      <c r="Z42" s="8">
        <f t="shared" si="44"/>
        <v>-900</v>
      </c>
      <c r="AB42" s="8">
        <f t="shared" si="45"/>
        <v>0</v>
      </c>
      <c r="AC42" s="8">
        <f t="shared" si="46"/>
        <v>-20700</v>
      </c>
      <c r="AD42" s="8">
        <f t="shared" si="47"/>
        <v>-20700</v>
      </c>
      <c r="AF42" s="8">
        <f t="shared" si="48"/>
        <v>0</v>
      </c>
      <c r="AG42" s="8">
        <f t="shared" si="49"/>
        <v>-165600</v>
      </c>
      <c r="AH42" s="8">
        <f t="shared" si="50"/>
        <v>-165600</v>
      </c>
      <c r="AJ42" s="8">
        <f t="shared" si="51"/>
        <v>0</v>
      </c>
      <c r="AK42" s="8">
        <f t="shared" si="52"/>
        <v>-828000</v>
      </c>
      <c r="AL42" s="8">
        <f t="shared" si="53"/>
        <v>-828000</v>
      </c>
      <c r="AM42" s="2">
        <v>0</v>
      </c>
      <c r="AN42" s="2">
        <v>9000</v>
      </c>
      <c r="AO42" s="34">
        <f t="shared" si="13"/>
        <v>0.1</v>
      </c>
      <c r="AP42" s="2">
        <v>500</v>
      </c>
    </row>
    <row r="43" spans="1:42">
      <c r="A43" s="3" t="s">
        <v>75</v>
      </c>
      <c r="B43" s="4">
        <v>11348.99</v>
      </c>
      <c r="C43" s="4">
        <v>9200.07</v>
      </c>
      <c r="D43" s="5">
        <f t="shared" si="54"/>
        <v>-180</v>
      </c>
      <c r="E43" s="5">
        <f t="shared" si="55"/>
        <v>-180</v>
      </c>
      <c r="G43" s="3" t="s">
        <v>122</v>
      </c>
      <c r="H43" s="8">
        <f>B64</f>
        <v>0</v>
      </c>
      <c r="I43" s="10">
        <v>40</v>
      </c>
      <c r="K43" s="3" t="s">
        <v>123</v>
      </c>
      <c r="L43" s="8">
        <f>B71</f>
        <v>0</v>
      </c>
      <c r="M43" s="10">
        <v>40</v>
      </c>
      <c r="O43" s="3"/>
      <c r="P43" s="8"/>
      <c r="Q43" s="10"/>
      <c r="S43" s="12">
        <v>5</v>
      </c>
      <c r="T43" s="12">
        <v>1</v>
      </c>
      <c r="U43" s="8">
        <f t="shared" si="41"/>
        <v>0</v>
      </c>
      <c r="V43" s="31">
        <f t="shared" si="9"/>
        <v>180</v>
      </c>
      <c r="X43" s="8">
        <f t="shared" si="42"/>
        <v>900</v>
      </c>
      <c r="Y43" s="8">
        <f t="shared" si="43"/>
        <v>-900</v>
      </c>
      <c r="Z43" s="8">
        <f t="shared" si="44"/>
        <v>-900</v>
      </c>
      <c r="AB43" s="8">
        <f t="shared" si="45"/>
        <v>0</v>
      </c>
      <c r="AC43" s="8">
        <f t="shared" si="46"/>
        <v>-20700</v>
      </c>
      <c r="AD43" s="8">
        <f t="shared" si="47"/>
        <v>-20700</v>
      </c>
      <c r="AF43" s="8">
        <f t="shared" si="48"/>
        <v>0</v>
      </c>
      <c r="AG43" s="8">
        <f t="shared" si="49"/>
        <v>-165600</v>
      </c>
      <c r="AH43" s="8">
        <f t="shared" si="50"/>
        <v>-165600</v>
      </c>
      <c r="AJ43" s="8">
        <f t="shared" si="51"/>
        <v>0</v>
      </c>
      <c r="AK43" s="8">
        <f t="shared" si="52"/>
        <v>-828000</v>
      </c>
      <c r="AL43" s="8">
        <f t="shared" si="53"/>
        <v>-828000</v>
      </c>
      <c r="AM43" s="2">
        <v>0</v>
      </c>
      <c r="AN43" s="2">
        <v>9000</v>
      </c>
      <c r="AO43" s="34">
        <f t="shared" si="13"/>
        <v>0.1</v>
      </c>
      <c r="AP43" s="2">
        <v>500</v>
      </c>
    </row>
    <row r="44" spans="1:42">
      <c r="A44" s="3" t="s">
        <v>54</v>
      </c>
      <c r="B44" s="4">
        <v>9948.99</v>
      </c>
      <c r="C44" s="4">
        <v>8566.15</v>
      </c>
      <c r="D44" s="5">
        <f t="shared" si="54"/>
        <v>-180</v>
      </c>
      <c r="E44" s="5">
        <f t="shared" si="55"/>
        <v>-180</v>
      </c>
      <c r="G44" s="3" t="s">
        <v>105</v>
      </c>
      <c r="H44" s="8">
        <f>B62</f>
        <v>0</v>
      </c>
      <c r="I44" s="10">
        <v>40</v>
      </c>
      <c r="K44" s="3" t="s">
        <v>123</v>
      </c>
      <c r="L44" s="8">
        <f>B71</f>
        <v>0</v>
      </c>
      <c r="M44" s="10">
        <v>40</v>
      </c>
      <c r="O44" s="3"/>
      <c r="P44" s="8"/>
      <c r="Q44" s="10"/>
      <c r="S44" s="12">
        <v>5</v>
      </c>
      <c r="T44" s="12">
        <v>1</v>
      </c>
      <c r="U44" s="8">
        <f t="shared" si="41"/>
        <v>0</v>
      </c>
      <c r="V44" s="31">
        <f t="shared" si="9"/>
        <v>180</v>
      </c>
      <c r="X44" s="8">
        <f t="shared" si="42"/>
        <v>900</v>
      </c>
      <c r="Y44" s="8">
        <f t="shared" si="43"/>
        <v>-900</v>
      </c>
      <c r="Z44" s="8">
        <f t="shared" si="44"/>
        <v>-900</v>
      </c>
      <c r="AB44" s="8">
        <f t="shared" si="45"/>
        <v>0</v>
      </c>
      <c r="AC44" s="8">
        <f t="shared" si="46"/>
        <v>-20700</v>
      </c>
      <c r="AD44" s="8">
        <f t="shared" si="47"/>
        <v>-20700</v>
      </c>
      <c r="AF44" s="8">
        <f t="shared" si="48"/>
        <v>0</v>
      </c>
      <c r="AG44" s="8">
        <f t="shared" si="49"/>
        <v>-165600</v>
      </c>
      <c r="AH44" s="8">
        <f t="shared" si="50"/>
        <v>-165600</v>
      </c>
      <c r="AJ44" s="8">
        <f t="shared" si="51"/>
        <v>0</v>
      </c>
      <c r="AK44" s="8">
        <f t="shared" si="52"/>
        <v>-828000</v>
      </c>
      <c r="AL44" s="8">
        <f t="shared" si="53"/>
        <v>-828000</v>
      </c>
      <c r="AM44" s="2">
        <v>0</v>
      </c>
      <c r="AN44" s="2">
        <v>9000</v>
      </c>
      <c r="AO44" s="34">
        <f t="shared" si="13"/>
        <v>0.1</v>
      </c>
      <c r="AP44" s="2">
        <v>500</v>
      </c>
    </row>
    <row r="45" spans="1:42">
      <c r="A45" s="3" t="s">
        <v>62</v>
      </c>
      <c r="B45" s="4">
        <v>3218.98</v>
      </c>
      <c r="C45" s="4">
        <v>3078.15</v>
      </c>
      <c r="D45" s="5">
        <f t="shared" si="54"/>
        <v>-180</v>
      </c>
      <c r="E45" s="5">
        <f t="shared" si="55"/>
        <v>-180</v>
      </c>
      <c r="G45" s="3" t="s">
        <v>33</v>
      </c>
      <c r="H45" s="8">
        <f>B59</f>
        <v>0</v>
      </c>
      <c r="I45" s="10">
        <v>40</v>
      </c>
      <c r="K45" s="3" t="s">
        <v>14</v>
      </c>
      <c r="L45" s="8">
        <f>B70</f>
        <v>0</v>
      </c>
      <c r="M45" s="10">
        <v>40</v>
      </c>
      <c r="O45" s="3"/>
      <c r="P45" s="8"/>
      <c r="Q45" s="10"/>
      <c r="S45" s="12">
        <v>5</v>
      </c>
      <c r="T45" s="12">
        <v>1</v>
      </c>
      <c r="U45" s="8">
        <f t="shared" si="41"/>
        <v>0</v>
      </c>
      <c r="V45" s="31">
        <f t="shared" si="9"/>
        <v>180</v>
      </c>
      <c r="X45" s="8">
        <f t="shared" si="42"/>
        <v>900</v>
      </c>
      <c r="Y45" s="8">
        <f t="shared" si="43"/>
        <v>-900</v>
      </c>
      <c r="Z45" s="8">
        <f t="shared" si="44"/>
        <v>-900</v>
      </c>
      <c r="AB45" s="8">
        <f t="shared" si="45"/>
        <v>0</v>
      </c>
      <c r="AC45" s="8">
        <f t="shared" si="46"/>
        <v>-20700</v>
      </c>
      <c r="AD45" s="8">
        <f t="shared" si="47"/>
        <v>-20700</v>
      </c>
      <c r="AF45" s="8">
        <f t="shared" si="48"/>
        <v>0</v>
      </c>
      <c r="AG45" s="8">
        <f t="shared" si="49"/>
        <v>-165600</v>
      </c>
      <c r="AH45" s="8">
        <f t="shared" si="50"/>
        <v>-165600</v>
      </c>
      <c r="AJ45" s="8">
        <f t="shared" si="51"/>
        <v>0</v>
      </c>
      <c r="AK45" s="8">
        <f t="shared" si="52"/>
        <v>-828000</v>
      </c>
      <c r="AL45" s="8">
        <f t="shared" si="53"/>
        <v>-828000</v>
      </c>
      <c r="AM45" s="2">
        <v>0</v>
      </c>
      <c r="AN45" s="2">
        <v>9000</v>
      </c>
      <c r="AO45" s="34">
        <f t="shared" si="13"/>
        <v>0.1</v>
      </c>
      <c r="AP45" s="2">
        <v>500</v>
      </c>
    </row>
    <row r="46" spans="1:42">
      <c r="A46" s="3" t="s">
        <v>86</v>
      </c>
      <c r="B46" s="4">
        <v>4250</v>
      </c>
      <c r="C46" s="4">
        <v>4234.05</v>
      </c>
      <c r="D46" s="5">
        <f t="shared" si="54"/>
        <v>-180</v>
      </c>
      <c r="E46" s="5">
        <f t="shared" si="55"/>
        <v>-180</v>
      </c>
      <c r="G46" s="3" t="s">
        <v>108</v>
      </c>
      <c r="H46" s="8">
        <f>B65</f>
        <v>0</v>
      </c>
      <c r="I46" s="10">
        <v>40</v>
      </c>
      <c r="K46" s="3" t="s">
        <v>107</v>
      </c>
      <c r="L46" s="8">
        <f>B66</f>
        <v>0</v>
      </c>
      <c r="M46" s="10">
        <v>40</v>
      </c>
      <c r="O46" s="3"/>
      <c r="P46" s="8"/>
      <c r="Q46" s="10"/>
      <c r="S46" s="12">
        <v>5</v>
      </c>
      <c r="T46" s="12">
        <v>1</v>
      </c>
      <c r="U46" s="8">
        <f t="shared" si="41"/>
        <v>0</v>
      </c>
      <c r="V46" s="31">
        <f t="shared" si="9"/>
        <v>180</v>
      </c>
      <c r="X46" s="8">
        <f t="shared" si="42"/>
        <v>900</v>
      </c>
      <c r="Y46" s="8">
        <f t="shared" si="43"/>
        <v>-900</v>
      </c>
      <c r="Z46" s="8">
        <f t="shared" si="44"/>
        <v>-900</v>
      </c>
      <c r="AB46" s="8">
        <f t="shared" si="45"/>
        <v>0</v>
      </c>
      <c r="AC46" s="8">
        <f t="shared" si="46"/>
        <v>-20700</v>
      </c>
      <c r="AD46" s="8">
        <f t="shared" si="47"/>
        <v>-20700</v>
      </c>
      <c r="AF46" s="8">
        <f t="shared" si="48"/>
        <v>0</v>
      </c>
      <c r="AG46" s="8">
        <f t="shared" si="49"/>
        <v>-165600</v>
      </c>
      <c r="AH46" s="8">
        <f t="shared" si="50"/>
        <v>-165600</v>
      </c>
      <c r="AJ46" s="8">
        <f t="shared" si="51"/>
        <v>0</v>
      </c>
      <c r="AK46" s="8">
        <f t="shared" si="52"/>
        <v>-828000</v>
      </c>
      <c r="AL46" s="8">
        <f t="shared" si="53"/>
        <v>-828000</v>
      </c>
      <c r="AM46" s="2">
        <v>0</v>
      </c>
      <c r="AN46" s="2">
        <v>9000</v>
      </c>
      <c r="AO46" s="34">
        <f t="shared" si="13"/>
        <v>0.1</v>
      </c>
      <c r="AP46" s="2">
        <v>500</v>
      </c>
    </row>
    <row r="47" spans="1:42">
      <c r="A47" s="3" t="s">
        <v>76</v>
      </c>
      <c r="B47" s="4">
        <v>9997</v>
      </c>
      <c r="C47" s="4">
        <v>7000.01</v>
      </c>
      <c r="D47" s="5">
        <f t="shared" si="54"/>
        <v>-180</v>
      </c>
      <c r="E47" s="5">
        <f t="shared" si="55"/>
        <v>-180</v>
      </c>
      <c r="G47" s="3" t="s">
        <v>108</v>
      </c>
      <c r="H47" s="8">
        <f>B65</f>
        <v>0</v>
      </c>
      <c r="I47" s="10">
        <v>40</v>
      </c>
      <c r="K47" s="3" t="s">
        <v>122</v>
      </c>
      <c r="L47" s="8">
        <f>B64</f>
        <v>0</v>
      </c>
      <c r="M47" s="10">
        <v>40</v>
      </c>
      <c r="O47" s="3"/>
      <c r="P47" s="8"/>
      <c r="Q47" s="10"/>
      <c r="S47" s="12">
        <v>5</v>
      </c>
      <c r="T47" s="12">
        <v>1</v>
      </c>
      <c r="U47" s="8">
        <f t="shared" si="41"/>
        <v>0</v>
      </c>
      <c r="V47" s="31">
        <f t="shared" si="9"/>
        <v>180</v>
      </c>
      <c r="X47" s="8">
        <f t="shared" si="42"/>
        <v>900</v>
      </c>
      <c r="Y47" s="8">
        <f t="shared" si="43"/>
        <v>-900</v>
      </c>
      <c r="Z47" s="8">
        <f t="shared" si="44"/>
        <v>-900</v>
      </c>
      <c r="AB47" s="8">
        <f t="shared" si="45"/>
        <v>0</v>
      </c>
      <c r="AC47" s="8">
        <f t="shared" si="46"/>
        <v>-20700</v>
      </c>
      <c r="AD47" s="8">
        <f t="shared" si="47"/>
        <v>-20700</v>
      </c>
      <c r="AF47" s="8">
        <f t="shared" si="48"/>
        <v>0</v>
      </c>
      <c r="AG47" s="8">
        <f t="shared" si="49"/>
        <v>-165600</v>
      </c>
      <c r="AH47" s="8">
        <f t="shared" si="50"/>
        <v>-165600</v>
      </c>
      <c r="AJ47" s="8">
        <f t="shared" si="51"/>
        <v>0</v>
      </c>
      <c r="AK47" s="8">
        <f t="shared" si="52"/>
        <v>-828000</v>
      </c>
      <c r="AL47" s="8">
        <f t="shared" si="53"/>
        <v>-828000</v>
      </c>
      <c r="AM47" s="2">
        <v>0</v>
      </c>
      <c r="AN47" s="2">
        <v>9000</v>
      </c>
      <c r="AO47" s="34">
        <f t="shared" si="13"/>
        <v>0.1</v>
      </c>
      <c r="AP47" s="2">
        <v>500</v>
      </c>
    </row>
    <row r="48" spans="1:42">
      <c r="A48" s="3" t="s">
        <v>84</v>
      </c>
      <c r="B48" s="4">
        <v>5806.07</v>
      </c>
      <c r="C48" s="4">
        <v>5806.02</v>
      </c>
      <c r="D48" s="5">
        <f t="shared" si="54"/>
        <v>-180</v>
      </c>
      <c r="E48" s="5">
        <f t="shared" si="55"/>
        <v>-180</v>
      </c>
      <c r="G48" s="3" t="s">
        <v>119</v>
      </c>
      <c r="H48" s="8">
        <f>B60</f>
        <v>0</v>
      </c>
      <c r="I48" s="10">
        <v>40</v>
      </c>
      <c r="K48" s="3" t="s">
        <v>122</v>
      </c>
      <c r="L48" s="8">
        <f>B64</f>
        <v>0</v>
      </c>
      <c r="M48" s="10">
        <v>40</v>
      </c>
      <c r="O48" s="3"/>
      <c r="P48" s="8"/>
      <c r="Q48" s="10"/>
      <c r="S48" s="12">
        <v>5</v>
      </c>
      <c r="T48" s="12">
        <v>1</v>
      </c>
      <c r="U48" s="8">
        <f t="shared" si="41"/>
        <v>0</v>
      </c>
      <c r="V48" s="31">
        <f t="shared" si="9"/>
        <v>180</v>
      </c>
      <c r="X48" s="8">
        <f t="shared" si="42"/>
        <v>900</v>
      </c>
      <c r="Y48" s="8">
        <f t="shared" si="43"/>
        <v>-900</v>
      </c>
      <c r="Z48" s="8">
        <f t="shared" si="44"/>
        <v>-900</v>
      </c>
      <c r="AB48" s="8">
        <f t="shared" si="45"/>
        <v>0</v>
      </c>
      <c r="AC48" s="8">
        <f t="shared" si="46"/>
        <v>-20700</v>
      </c>
      <c r="AD48" s="8">
        <f t="shared" si="47"/>
        <v>-20700</v>
      </c>
      <c r="AF48" s="8">
        <f t="shared" si="48"/>
        <v>0</v>
      </c>
      <c r="AG48" s="8">
        <f t="shared" si="49"/>
        <v>-165600</v>
      </c>
      <c r="AH48" s="8">
        <f t="shared" si="50"/>
        <v>-165600</v>
      </c>
      <c r="AJ48" s="8">
        <f t="shared" si="51"/>
        <v>0</v>
      </c>
      <c r="AK48" s="8">
        <f t="shared" si="52"/>
        <v>-828000</v>
      </c>
      <c r="AL48" s="8">
        <f t="shared" si="53"/>
        <v>-828000</v>
      </c>
      <c r="AM48" s="2">
        <v>0</v>
      </c>
      <c r="AN48" s="2">
        <v>9000</v>
      </c>
      <c r="AO48" s="34">
        <f t="shared" si="13"/>
        <v>0.1</v>
      </c>
      <c r="AP48" s="2">
        <v>500</v>
      </c>
    </row>
    <row r="49" spans="1:43">
      <c r="A49" s="3" t="s">
        <v>91</v>
      </c>
      <c r="B49" s="4">
        <v>6697.01</v>
      </c>
      <c r="C49" s="4">
        <v>6501.74</v>
      </c>
      <c r="D49" s="5">
        <f t="shared" si="54"/>
        <v>-180</v>
      </c>
      <c r="E49" s="5">
        <f t="shared" si="55"/>
        <v>-180</v>
      </c>
      <c r="G49" s="3" t="s">
        <v>124</v>
      </c>
      <c r="H49" s="8">
        <f>B67</f>
        <v>0</v>
      </c>
      <c r="I49" s="10">
        <v>40</v>
      </c>
      <c r="K49" s="3" t="s">
        <v>106</v>
      </c>
      <c r="L49" s="8">
        <f>B63</f>
        <v>0</v>
      </c>
      <c r="M49" s="10">
        <v>40</v>
      </c>
      <c r="O49" s="3"/>
      <c r="P49" s="8"/>
      <c r="Q49" s="10"/>
      <c r="S49" s="12">
        <v>5</v>
      </c>
      <c r="T49" s="12">
        <v>1</v>
      </c>
      <c r="U49" s="8">
        <f t="shared" si="41"/>
        <v>0</v>
      </c>
      <c r="V49" s="31">
        <f t="shared" si="9"/>
        <v>180</v>
      </c>
      <c r="X49" s="8">
        <f t="shared" si="42"/>
        <v>900</v>
      </c>
      <c r="Y49" s="8">
        <f t="shared" si="43"/>
        <v>-900</v>
      </c>
      <c r="Z49" s="8">
        <f t="shared" si="44"/>
        <v>-900</v>
      </c>
      <c r="AB49" s="8">
        <f t="shared" si="45"/>
        <v>0</v>
      </c>
      <c r="AC49" s="8">
        <f t="shared" si="46"/>
        <v>-20700</v>
      </c>
      <c r="AD49" s="8">
        <f t="shared" si="47"/>
        <v>-20700</v>
      </c>
      <c r="AF49" s="8">
        <f t="shared" si="48"/>
        <v>0</v>
      </c>
      <c r="AG49" s="8">
        <f t="shared" si="49"/>
        <v>-165600</v>
      </c>
      <c r="AH49" s="8">
        <f t="shared" si="50"/>
        <v>-165600</v>
      </c>
      <c r="AJ49" s="8">
        <f t="shared" si="51"/>
        <v>0</v>
      </c>
      <c r="AK49" s="8">
        <f t="shared" si="52"/>
        <v>-828000</v>
      </c>
      <c r="AL49" s="8">
        <f t="shared" si="53"/>
        <v>-828000</v>
      </c>
      <c r="AM49" s="2">
        <v>0</v>
      </c>
      <c r="AN49" s="2">
        <v>9000</v>
      </c>
      <c r="AO49" s="34">
        <f t="shared" si="13"/>
        <v>0.1</v>
      </c>
      <c r="AP49" s="2">
        <v>500</v>
      </c>
    </row>
    <row r="50" spans="1:43">
      <c r="A50" s="3" t="s">
        <v>77</v>
      </c>
      <c r="B50" s="4">
        <v>4793</v>
      </c>
      <c r="C50" s="4">
        <v>3912.21</v>
      </c>
      <c r="D50" s="5">
        <f t="shared" si="54"/>
        <v>-180</v>
      </c>
      <c r="E50" s="5">
        <f t="shared" si="55"/>
        <v>-180</v>
      </c>
      <c r="G50" s="3" t="s">
        <v>108</v>
      </c>
      <c r="H50" s="8">
        <f>B65</f>
        <v>0</v>
      </c>
      <c r="I50" s="10">
        <v>40</v>
      </c>
      <c r="K50" s="3" t="s">
        <v>123</v>
      </c>
      <c r="L50" s="8">
        <f>B71</f>
        <v>0</v>
      </c>
      <c r="M50" s="10">
        <v>40</v>
      </c>
      <c r="O50" s="3"/>
      <c r="P50" s="8"/>
      <c r="Q50" s="10"/>
      <c r="S50" s="12">
        <v>5</v>
      </c>
      <c r="T50" s="12">
        <v>1</v>
      </c>
      <c r="U50" s="8">
        <f t="shared" si="41"/>
        <v>0</v>
      </c>
      <c r="V50" s="31">
        <f t="shared" si="9"/>
        <v>180</v>
      </c>
      <c r="X50" s="8">
        <f t="shared" si="42"/>
        <v>900</v>
      </c>
      <c r="Y50" s="8">
        <f t="shared" si="43"/>
        <v>-900</v>
      </c>
      <c r="Z50" s="8">
        <f t="shared" si="44"/>
        <v>-900</v>
      </c>
      <c r="AB50" s="8">
        <f t="shared" si="45"/>
        <v>0</v>
      </c>
      <c r="AC50" s="8">
        <f t="shared" si="46"/>
        <v>-20700</v>
      </c>
      <c r="AD50" s="8">
        <f t="shared" si="47"/>
        <v>-20700</v>
      </c>
      <c r="AF50" s="8">
        <f t="shared" si="48"/>
        <v>0</v>
      </c>
      <c r="AG50" s="8">
        <f t="shared" si="49"/>
        <v>-165600</v>
      </c>
      <c r="AH50" s="8">
        <f t="shared" si="50"/>
        <v>-165600</v>
      </c>
      <c r="AJ50" s="8">
        <f t="shared" si="51"/>
        <v>0</v>
      </c>
      <c r="AK50" s="8">
        <f t="shared" si="52"/>
        <v>-828000</v>
      </c>
      <c r="AL50" s="8">
        <f t="shared" si="53"/>
        <v>-828000</v>
      </c>
      <c r="AM50" s="2">
        <v>0</v>
      </c>
      <c r="AN50" s="2">
        <v>9000</v>
      </c>
      <c r="AO50" s="34">
        <f t="shared" si="13"/>
        <v>0.1</v>
      </c>
      <c r="AP50" s="2">
        <v>500</v>
      </c>
    </row>
    <row r="51" spans="1:43">
      <c r="A51" s="3" t="s">
        <v>82</v>
      </c>
      <c r="B51" s="4">
        <v>7500</v>
      </c>
      <c r="C51" s="4">
        <v>6653.05</v>
      </c>
      <c r="D51" s="5">
        <f t="shared" si="54"/>
        <v>-180</v>
      </c>
      <c r="E51" s="5">
        <f t="shared" si="55"/>
        <v>-180</v>
      </c>
      <c r="G51" s="3" t="s">
        <v>124</v>
      </c>
      <c r="H51" s="8">
        <f>B67</f>
        <v>0</v>
      </c>
      <c r="I51" s="10">
        <v>40</v>
      </c>
      <c r="K51" s="3" t="s">
        <v>2</v>
      </c>
      <c r="L51" s="8">
        <f>B73</f>
        <v>0</v>
      </c>
      <c r="M51" s="10">
        <v>40</v>
      </c>
      <c r="O51" s="3"/>
      <c r="P51" s="8"/>
      <c r="Q51" s="10"/>
      <c r="S51" s="12">
        <v>5</v>
      </c>
      <c r="T51" s="12">
        <v>1</v>
      </c>
      <c r="U51" s="8">
        <f t="shared" si="41"/>
        <v>0</v>
      </c>
      <c r="V51" s="31">
        <f t="shared" si="9"/>
        <v>180</v>
      </c>
      <c r="X51" s="8">
        <f t="shared" si="42"/>
        <v>900</v>
      </c>
      <c r="Y51" s="8">
        <f t="shared" si="43"/>
        <v>-900</v>
      </c>
      <c r="Z51" s="8">
        <f t="shared" si="44"/>
        <v>-900</v>
      </c>
      <c r="AB51" s="8">
        <f t="shared" si="45"/>
        <v>0</v>
      </c>
      <c r="AC51" s="8">
        <f t="shared" si="46"/>
        <v>-20700</v>
      </c>
      <c r="AD51" s="8">
        <f t="shared" si="47"/>
        <v>-20700</v>
      </c>
      <c r="AF51" s="8">
        <f t="shared" si="48"/>
        <v>0</v>
      </c>
      <c r="AG51" s="8">
        <f t="shared" si="49"/>
        <v>-165600</v>
      </c>
      <c r="AH51" s="8">
        <f t="shared" si="50"/>
        <v>-165600</v>
      </c>
      <c r="AJ51" s="8">
        <f t="shared" si="51"/>
        <v>0</v>
      </c>
      <c r="AK51" s="8">
        <f t="shared" si="52"/>
        <v>-828000</v>
      </c>
      <c r="AL51" s="8">
        <f t="shared" si="53"/>
        <v>-828000</v>
      </c>
      <c r="AM51" s="2">
        <v>0</v>
      </c>
      <c r="AN51" s="2">
        <v>9000</v>
      </c>
      <c r="AO51" s="34">
        <f t="shared" si="13"/>
        <v>0.1</v>
      </c>
      <c r="AP51" s="2">
        <v>500</v>
      </c>
    </row>
    <row r="52" spans="1:43">
      <c r="A52" s="3" t="s">
        <v>58</v>
      </c>
      <c r="B52" s="4">
        <v>8794</v>
      </c>
      <c r="C52" s="4">
        <v>7861.07</v>
      </c>
      <c r="D52" s="5">
        <f t="shared" si="54"/>
        <v>-180</v>
      </c>
      <c r="E52" s="5">
        <f t="shared" si="55"/>
        <v>-180</v>
      </c>
      <c r="G52" s="3" t="s">
        <v>107</v>
      </c>
      <c r="H52" s="8">
        <f>B66</f>
        <v>0</v>
      </c>
      <c r="I52" s="10">
        <v>40</v>
      </c>
      <c r="K52" s="3" t="s">
        <v>121</v>
      </c>
      <c r="L52" s="8">
        <f>B61</f>
        <v>0</v>
      </c>
      <c r="M52" s="10">
        <v>40</v>
      </c>
      <c r="O52" s="3"/>
      <c r="P52" s="8"/>
      <c r="Q52" s="10"/>
      <c r="S52" s="12">
        <v>5</v>
      </c>
      <c r="T52" s="12">
        <v>1</v>
      </c>
      <c r="U52" s="8">
        <f t="shared" si="41"/>
        <v>0</v>
      </c>
      <c r="V52" s="31">
        <f t="shared" si="9"/>
        <v>180</v>
      </c>
      <c r="X52" s="8">
        <f t="shared" si="42"/>
        <v>900</v>
      </c>
      <c r="Y52" s="8">
        <f t="shared" si="43"/>
        <v>-900</v>
      </c>
      <c r="Z52" s="8">
        <f t="shared" si="44"/>
        <v>-900</v>
      </c>
      <c r="AB52" s="8">
        <f t="shared" si="45"/>
        <v>0</v>
      </c>
      <c r="AC52" s="8">
        <f t="shared" si="46"/>
        <v>-20700</v>
      </c>
      <c r="AD52" s="8">
        <f t="shared" si="47"/>
        <v>-20700</v>
      </c>
      <c r="AF52" s="8">
        <f t="shared" si="48"/>
        <v>0</v>
      </c>
      <c r="AG52" s="8">
        <f t="shared" si="49"/>
        <v>-165600</v>
      </c>
      <c r="AH52" s="8">
        <f t="shared" si="50"/>
        <v>-165600</v>
      </c>
      <c r="AJ52" s="8">
        <f t="shared" si="51"/>
        <v>0</v>
      </c>
      <c r="AK52" s="8">
        <f t="shared" si="52"/>
        <v>-828000</v>
      </c>
      <c r="AL52" s="8">
        <f t="shared" si="53"/>
        <v>-828000</v>
      </c>
      <c r="AM52" s="2">
        <v>0</v>
      </c>
      <c r="AN52" s="2">
        <v>9000</v>
      </c>
      <c r="AO52" s="34">
        <f t="shared" si="13"/>
        <v>0.1</v>
      </c>
      <c r="AP52" s="2">
        <v>500</v>
      </c>
    </row>
    <row r="53" spans="1:43">
      <c r="A53" s="3" t="s">
        <v>83</v>
      </c>
      <c r="B53" s="4">
        <v>5397.63</v>
      </c>
      <c r="C53" s="4">
        <v>3752.23</v>
      </c>
      <c r="D53" s="5">
        <f t="shared" si="54"/>
        <v>-180</v>
      </c>
      <c r="E53" s="5">
        <f t="shared" si="55"/>
        <v>-180</v>
      </c>
      <c r="G53" s="3" t="s">
        <v>106</v>
      </c>
      <c r="H53" s="8">
        <f>B63</f>
        <v>0</v>
      </c>
      <c r="I53" s="10">
        <v>40</v>
      </c>
      <c r="K53" s="3" t="s">
        <v>107</v>
      </c>
      <c r="L53" s="8">
        <f>B66</f>
        <v>0</v>
      </c>
      <c r="M53" s="10">
        <v>40</v>
      </c>
      <c r="O53" s="3"/>
      <c r="P53" s="8"/>
      <c r="Q53" s="10"/>
      <c r="S53" s="12">
        <v>5</v>
      </c>
      <c r="T53" s="12">
        <v>1</v>
      </c>
      <c r="U53" s="8">
        <f t="shared" si="41"/>
        <v>0</v>
      </c>
      <c r="V53" s="31">
        <f t="shared" si="9"/>
        <v>180</v>
      </c>
      <c r="X53" s="8">
        <f t="shared" si="42"/>
        <v>900</v>
      </c>
      <c r="Y53" s="8">
        <f t="shared" si="43"/>
        <v>-900</v>
      </c>
      <c r="Z53" s="8">
        <f t="shared" si="44"/>
        <v>-900</v>
      </c>
      <c r="AB53" s="8">
        <f t="shared" si="45"/>
        <v>0</v>
      </c>
      <c r="AC53" s="8">
        <f t="shared" si="46"/>
        <v>-20700</v>
      </c>
      <c r="AD53" s="8">
        <f t="shared" si="47"/>
        <v>-20700</v>
      </c>
      <c r="AF53" s="8">
        <f t="shared" si="48"/>
        <v>0</v>
      </c>
      <c r="AG53" s="8">
        <f t="shared" si="49"/>
        <v>-165600</v>
      </c>
      <c r="AH53" s="8">
        <f t="shared" si="50"/>
        <v>-165600</v>
      </c>
      <c r="AJ53" s="8">
        <f t="shared" si="51"/>
        <v>0</v>
      </c>
      <c r="AK53" s="8">
        <f t="shared" si="52"/>
        <v>-828000</v>
      </c>
      <c r="AL53" s="8">
        <f t="shared" si="53"/>
        <v>-828000</v>
      </c>
      <c r="AM53" s="2">
        <v>0</v>
      </c>
      <c r="AN53" s="2">
        <v>9000</v>
      </c>
      <c r="AO53" s="34">
        <f t="shared" si="13"/>
        <v>0.1</v>
      </c>
      <c r="AP53" s="2">
        <v>500</v>
      </c>
    </row>
    <row r="54" spans="1:43">
      <c r="A54" s="3" t="s">
        <v>59</v>
      </c>
      <c r="B54" s="4">
        <v>4295.9799999999996</v>
      </c>
      <c r="C54" s="4">
        <v>3802</v>
      </c>
      <c r="D54" s="5">
        <f t="shared" si="54"/>
        <v>-180</v>
      </c>
      <c r="E54" s="5">
        <f t="shared" si="55"/>
        <v>-180</v>
      </c>
      <c r="G54" s="3" t="s">
        <v>33</v>
      </c>
      <c r="H54" s="8">
        <f>B59</f>
        <v>0</v>
      </c>
      <c r="I54" s="10">
        <v>40</v>
      </c>
      <c r="K54" s="3" t="s">
        <v>2</v>
      </c>
      <c r="L54" s="8">
        <f>B73</f>
        <v>0</v>
      </c>
      <c r="M54" s="10">
        <v>40</v>
      </c>
      <c r="O54" s="3"/>
      <c r="P54" s="8"/>
      <c r="Q54" s="10"/>
      <c r="S54" s="12">
        <v>5</v>
      </c>
      <c r="T54" s="12">
        <v>1</v>
      </c>
      <c r="U54" s="8">
        <f t="shared" si="41"/>
        <v>0</v>
      </c>
      <c r="V54" s="31">
        <f t="shared" si="9"/>
        <v>180</v>
      </c>
      <c r="X54" s="8">
        <f t="shared" si="42"/>
        <v>900</v>
      </c>
      <c r="Y54" s="8">
        <f t="shared" si="43"/>
        <v>-900</v>
      </c>
      <c r="Z54" s="8">
        <f t="shared" si="44"/>
        <v>-900</v>
      </c>
      <c r="AB54" s="8">
        <f t="shared" si="45"/>
        <v>0</v>
      </c>
      <c r="AC54" s="8">
        <f t="shared" si="46"/>
        <v>-20700</v>
      </c>
      <c r="AD54" s="8">
        <f t="shared" si="47"/>
        <v>-20700</v>
      </c>
      <c r="AF54" s="8">
        <f t="shared" si="48"/>
        <v>0</v>
      </c>
      <c r="AG54" s="8">
        <f t="shared" si="49"/>
        <v>-165600</v>
      </c>
      <c r="AH54" s="8">
        <f t="shared" si="50"/>
        <v>-165600</v>
      </c>
      <c r="AJ54" s="8">
        <f t="shared" si="51"/>
        <v>0</v>
      </c>
      <c r="AK54" s="8">
        <f t="shared" si="52"/>
        <v>-828000</v>
      </c>
      <c r="AL54" s="8">
        <f t="shared" si="53"/>
        <v>-828000</v>
      </c>
      <c r="AM54" s="2">
        <v>0</v>
      </c>
      <c r="AN54" s="2">
        <v>9000</v>
      </c>
      <c r="AO54" s="34">
        <f t="shared" si="13"/>
        <v>0.1</v>
      </c>
      <c r="AP54" s="2">
        <v>500</v>
      </c>
    </row>
    <row r="55" spans="1:43">
      <c r="A55" s="3" t="s">
        <v>61</v>
      </c>
      <c r="B55" s="4">
        <v>8724.23</v>
      </c>
      <c r="C55" s="4">
        <v>8205.0400000000009</v>
      </c>
      <c r="D55" s="5">
        <f t="shared" si="54"/>
        <v>-180</v>
      </c>
      <c r="E55" s="5">
        <f t="shared" si="55"/>
        <v>-180</v>
      </c>
      <c r="G55" s="3" t="s">
        <v>124</v>
      </c>
      <c r="H55" s="8">
        <f>B67</f>
        <v>0</v>
      </c>
      <c r="I55" s="10">
        <v>40</v>
      </c>
      <c r="K55" s="3" t="s">
        <v>105</v>
      </c>
      <c r="L55" s="8">
        <f>B62</f>
        <v>0</v>
      </c>
      <c r="M55" s="10">
        <v>40</v>
      </c>
      <c r="O55" s="3"/>
      <c r="P55" s="8"/>
      <c r="Q55" s="10"/>
      <c r="S55" s="12">
        <v>5</v>
      </c>
      <c r="T55" s="12">
        <v>1</v>
      </c>
      <c r="U55" s="8">
        <f t="shared" si="41"/>
        <v>0</v>
      </c>
      <c r="V55" s="31">
        <f t="shared" si="9"/>
        <v>180</v>
      </c>
      <c r="X55" s="8">
        <f t="shared" si="42"/>
        <v>900</v>
      </c>
      <c r="Y55" s="8">
        <f t="shared" si="43"/>
        <v>-900</v>
      </c>
      <c r="Z55" s="8">
        <f t="shared" si="44"/>
        <v>-900</v>
      </c>
      <c r="AB55" s="8">
        <f t="shared" si="45"/>
        <v>0</v>
      </c>
      <c r="AC55" s="8">
        <f t="shared" si="46"/>
        <v>-20700</v>
      </c>
      <c r="AD55" s="8">
        <f t="shared" si="47"/>
        <v>-20700</v>
      </c>
      <c r="AF55" s="8">
        <f t="shared" si="48"/>
        <v>0</v>
      </c>
      <c r="AG55" s="8">
        <f t="shared" si="49"/>
        <v>-165600</v>
      </c>
      <c r="AH55" s="8">
        <f t="shared" si="50"/>
        <v>-165600</v>
      </c>
      <c r="AJ55" s="8">
        <f t="shared" si="51"/>
        <v>0</v>
      </c>
      <c r="AK55" s="8">
        <f t="shared" si="52"/>
        <v>-828000</v>
      </c>
      <c r="AL55" s="8">
        <f t="shared" si="53"/>
        <v>-828000</v>
      </c>
      <c r="AM55" s="2">
        <v>0</v>
      </c>
      <c r="AN55" s="2">
        <v>9000</v>
      </c>
      <c r="AO55" s="34">
        <f t="shared" si="13"/>
        <v>0.1</v>
      </c>
      <c r="AP55" s="2">
        <v>500</v>
      </c>
    </row>
    <row r="56" spans="1:43">
      <c r="A56" s="3" t="s">
        <v>57</v>
      </c>
      <c r="B56" s="4">
        <v>7648.95</v>
      </c>
      <c r="C56" s="4">
        <v>6436.17</v>
      </c>
      <c r="D56" s="5">
        <f t="shared" si="54"/>
        <v>-180</v>
      </c>
      <c r="E56" s="5">
        <f t="shared" si="55"/>
        <v>-180</v>
      </c>
      <c r="G56" s="3" t="s">
        <v>33</v>
      </c>
      <c r="H56" s="8">
        <f>B59</f>
        <v>0</v>
      </c>
      <c r="I56" s="10">
        <v>40</v>
      </c>
      <c r="K56" s="3" t="s">
        <v>121</v>
      </c>
      <c r="L56" s="8">
        <f>B61</f>
        <v>0</v>
      </c>
      <c r="M56" s="10">
        <v>40</v>
      </c>
      <c r="O56" s="3"/>
      <c r="P56" s="8"/>
      <c r="Q56" s="10"/>
      <c r="S56" s="12">
        <v>5</v>
      </c>
      <c r="T56" s="12">
        <v>1</v>
      </c>
      <c r="U56" s="8">
        <f t="shared" si="41"/>
        <v>0</v>
      </c>
      <c r="V56" s="31">
        <f t="shared" si="9"/>
        <v>180</v>
      </c>
      <c r="X56" s="8">
        <f t="shared" si="42"/>
        <v>900</v>
      </c>
      <c r="Y56" s="8">
        <f t="shared" si="43"/>
        <v>-900</v>
      </c>
      <c r="Z56" s="8">
        <f t="shared" si="44"/>
        <v>-900</v>
      </c>
      <c r="AB56" s="8">
        <f t="shared" si="45"/>
        <v>0</v>
      </c>
      <c r="AC56" s="8">
        <f t="shared" si="46"/>
        <v>-20700</v>
      </c>
      <c r="AD56" s="8">
        <f t="shared" si="47"/>
        <v>-20700</v>
      </c>
      <c r="AF56" s="8">
        <f t="shared" si="48"/>
        <v>0</v>
      </c>
      <c r="AG56" s="8">
        <f t="shared" si="49"/>
        <v>-165600</v>
      </c>
      <c r="AH56" s="8">
        <f t="shared" si="50"/>
        <v>-165600</v>
      </c>
      <c r="AJ56" s="8">
        <f t="shared" si="51"/>
        <v>0</v>
      </c>
      <c r="AK56" s="8">
        <f t="shared" si="52"/>
        <v>-828000</v>
      </c>
      <c r="AL56" s="8">
        <f t="shared" si="53"/>
        <v>-828000</v>
      </c>
      <c r="AM56" s="2">
        <v>0</v>
      </c>
      <c r="AN56" s="2">
        <v>9000</v>
      </c>
      <c r="AO56" s="34">
        <f t="shared" si="13"/>
        <v>0.1</v>
      </c>
      <c r="AP56" s="2">
        <v>500</v>
      </c>
    </row>
    <row r="57" spans="1:43">
      <c r="A57" s="3" t="s">
        <v>60</v>
      </c>
      <c r="B57" s="4">
        <v>2090</v>
      </c>
      <c r="C57" s="4">
        <v>1900.03</v>
      </c>
      <c r="D57" s="5">
        <f t="shared" si="54"/>
        <v>-180</v>
      </c>
      <c r="E57" s="5">
        <f t="shared" si="55"/>
        <v>-180</v>
      </c>
      <c r="G57" s="3" t="s">
        <v>14</v>
      </c>
      <c r="H57" s="8">
        <f>B70</f>
        <v>0</v>
      </c>
      <c r="I57" s="10">
        <v>40</v>
      </c>
      <c r="K57" s="3" t="s">
        <v>2</v>
      </c>
      <c r="L57" s="8">
        <f>B73</f>
        <v>0</v>
      </c>
      <c r="M57" s="10">
        <v>40</v>
      </c>
      <c r="O57" s="3"/>
      <c r="P57" s="8"/>
      <c r="Q57" s="10"/>
      <c r="S57" s="12">
        <v>5</v>
      </c>
      <c r="T57" s="12">
        <v>1</v>
      </c>
      <c r="U57" s="8">
        <f t="shared" si="41"/>
        <v>0</v>
      </c>
      <c r="V57" s="31">
        <f t="shared" si="9"/>
        <v>180</v>
      </c>
      <c r="X57" s="8">
        <f t="shared" si="42"/>
        <v>900</v>
      </c>
      <c r="Y57" s="8">
        <f t="shared" si="43"/>
        <v>-900</v>
      </c>
      <c r="Z57" s="8">
        <f t="shared" si="44"/>
        <v>-900</v>
      </c>
      <c r="AB57" s="8">
        <f t="shared" si="45"/>
        <v>0</v>
      </c>
      <c r="AC57" s="8">
        <f t="shared" si="46"/>
        <v>-20700</v>
      </c>
      <c r="AD57" s="8">
        <f t="shared" si="47"/>
        <v>-20700</v>
      </c>
      <c r="AF57" s="8">
        <f t="shared" si="48"/>
        <v>0</v>
      </c>
      <c r="AG57" s="8">
        <f t="shared" si="49"/>
        <v>-165600</v>
      </c>
      <c r="AH57" s="8">
        <f t="shared" si="50"/>
        <v>-165600</v>
      </c>
      <c r="AJ57" s="8">
        <f t="shared" si="51"/>
        <v>0</v>
      </c>
      <c r="AK57" s="8">
        <f t="shared" si="52"/>
        <v>-828000</v>
      </c>
      <c r="AL57" s="8">
        <f t="shared" si="53"/>
        <v>-828000</v>
      </c>
      <c r="AM57" s="2">
        <v>0</v>
      </c>
      <c r="AN57" s="2">
        <v>9000</v>
      </c>
      <c r="AO57" s="34">
        <f t="shared" si="13"/>
        <v>0.1</v>
      </c>
      <c r="AP57" s="2">
        <v>500</v>
      </c>
    </row>
    <row r="58" spans="1:43" s="21" customFormat="1">
      <c r="A58" s="17" t="s">
        <v>78</v>
      </c>
      <c r="B58" s="18" t="s">
        <v>70</v>
      </c>
      <c r="C58" s="18" t="s">
        <v>6</v>
      </c>
      <c r="D58" s="19" t="s">
        <v>12</v>
      </c>
      <c r="E58" s="19" t="s">
        <v>13</v>
      </c>
      <c r="F58" s="20"/>
      <c r="G58" s="21" t="s">
        <v>7</v>
      </c>
      <c r="H58" s="22" t="s">
        <v>1</v>
      </c>
      <c r="I58" s="21" t="s">
        <v>5</v>
      </c>
      <c r="J58" s="20"/>
      <c r="K58" s="21" t="s">
        <v>7</v>
      </c>
      <c r="L58" s="22" t="s">
        <v>1</v>
      </c>
      <c r="M58" s="21" t="s">
        <v>5</v>
      </c>
      <c r="N58" s="20"/>
      <c r="O58" s="21" t="s">
        <v>7</v>
      </c>
      <c r="P58" s="22" t="s">
        <v>1</v>
      </c>
      <c r="Q58" s="23" t="s">
        <v>5</v>
      </c>
      <c r="R58" s="20"/>
      <c r="S58" s="24" t="s">
        <v>69</v>
      </c>
      <c r="T58" s="24" t="s">
        <v>72</v>
      </c>
      <c r="U58" s="22" t="s">
        <v>71</v>
      </c>
      <c r="V58" s="30" t="s">
        <v>68</v>
      </c>
      <c r="W58" s="20"/>
      <c r="X58" s="22" t="s">
        <v>67</v>
      </c>
      <c r="Y58" s="22" t="s">
        <v>136</v>
      </c>
      <c r="Z58" s="22" t="s">
        <v>137</v>
      </c>
      <c r="AA58" s="20"/>
      <c r="AB58" s="22" t="s">
        <v>23</v>
      </c>
      <c r="AC58" s="18" t="s">
        <v>24</v>
      </c>
      <c r="AD58" s="18" t="s">
        <v>25</v>
      </c>
      <c r="AE58" s="25"/>
      <c r="AF58" s="22" t="s">
        <v>23</v>
      </c>
      <c r="AG58" s="18" t="s">
        <v>24</v>
      </c>
      <c r="AH58" s="18" t="s">
        <v>25</v>
      </c>
      <c r="AI58" s="25"/>
      <c r="AJ58" s="18" t="s">
        <v>26</v>
      </c>
      <c r="AK58" s="22" t="s">
        <v>24</v>
      </c>
      <c r="AL58" s="22" t="s">
        <v>27</v>
      </c>
      <c r="AM58" s="30"/>
      <c r="AN58" s="30"/>
      <c r="AO58" s="34">
        <f t="shared" si="13"/>
        <v>0.1</v>
      </c>
    </row>
    <row r="59" spans="1:43">
      <c r="A59" s="3" t="s">
        <v>33</v>
      </c>
      <c r="B59" s="4">
        <v>142.65</v>
      </c>
      <c r="C59" s="4">
        <v>115.37</v>
      </c>
      <c r="D59" s="5">
        <f>(B59-(U59+V59))</f>
        <v>0</v>
      </c>
      <c r="E59" s="5">
        <f t="shared" ref="E59:E89" si="56">(C59-(U59+V59))</f>
        <v>0</v>
      </c>
      <c r="G59" s="3" t="s">
        <v>125</v>
      </c>
      <c r="H59" s="8">
        <f>B83</f>
        <v>0</v>
      </c>
      <c r="I59" s="10">
        <v>3000</v>
      </c>
      <c r="K59" s="3"/>
      <c r="L59" s="8"/>
      <c r="M59" s="10"/>
      <c r="O59" s="3"/>
      <c r="P59" s="8"/>
      <c r="Q59" s="10"/>
      <c r="S59" s="12">
        <v>20</v>
      </c>
      <c r="T59" s="12">
        <v>2</v>
      </c>
      <c r="U59" s="8">
        <f t="shared" si="41"/>
        <v>0</v>
      </c>
      <c r="V59" s="31">
        <f t="shared" si="9"/>
        <v>0</v>
      </c>
      <c r="X59" s="8">
        <f t="shared" si="42"/>
        <v>0</v>
      </c>
      <c r="Y59" s="8">
        <f t="shared" si="43"/>
        <v>0</v>
      </c>
      <c r="Z59" s="8">
        <f t="shared" si="44"/>
        <v>0</v>
      </c>
      <c r="AB59" s="8">
        <f t="shared" si="45"/>
        <v>0</v>
      </c>
      <c r="AC59" s="8">
        <f t="shared" si="46"/>
        <v>0</v>
      </c>
      <c r="AD59" s="8">
        <f t="shared" si="47"/>
        <v>0</v>
      </c>
      <c r="AF59" s="8">
        <f t="shared" si="48"/>
        <v>0</v>
      </c>
      <c r="AG59" s="8">
        <f t="shared" si="49"/>
        <v>0</v>
      </c>
      <c r="AH59" s="8">
        <f t="shared" si="50"/>
        <v>0</v>
      </c>
      <c r="AJ59" s="8">
        <f t="shared" si="51"/>
        <v>0</v>
      </c>
      <c r="AK59" s="8">
        <f t="shared" si="52"/>
        <v>0</v>
      </c>
      <c r="AL59" s="8">
        <f t="shared" si="53"/>
        <v>0</v>
      </c>
      <c r="AM59" s="2">
        <v>0</v>
      </c>
      <c r="AN59" s="2">
        <v>0</v>
      </c>
      <c r="AO59" s="34">
        <f t="shared" si="13"/>
        <v>0.1</v>
      </c>
      <c r="AP59" s="2">
        <v>5</v>
      </c>
      <c r="AQ59" s="2">
        <v>500</v>
      </c>
    </row>
    <row r="60" spans="1:43">
      <c r="A60" s="3" t="s">
        <v>119</v>
      </c>
      <c r="B60" s="4">
        <v>122.72</v>
      </c>
      <c r="C60" s="4">
        <v>105.02</v>
      </c>
      <c r="D60" s="5">
        <f t="shared" ref="D60:D89" si="57">(B60-(U60+V60))</f>
        <v>0</v>
      </c>
      <c r="E60" s="5">
        <f t="shared" si="56"/>
        <v>0</v>
      </c>
      <c r="G60" s="3" t="s">
        <v>126</v>
      </c>
      <c r="H60" s="8">
        <f>B78</f>
        <v>0</v>
      </c>
      <c r="I60" s="10">
        <v>3000</v>
      </c>
      <c r="K60" s="3"/>
      <c r="L60" s="8"/>
      <c r="M60" s="10"/>
      <c r="O60" s="3"/>
      <c r="P60" s="8"/>
      <c r="Q60" s="10"/>
      <c r="S60" s="12">
        <v>20</v>
      </c>
      <c r="T60" s="12">
        <v>2</v>
      </c>
      <c r="U60" s="8">
        <f t="shared" si="41"/>
        <v>0</v>
      </c>
      <c r="V60" s="31">
        <f t="shared" si="9"/>
        <v>0</v>
      </c>
      <c r="X60" s="8">
        <f t="shared" si="42"/>
        <v>0</v>
      </c>
      <c r="Y60" s="8">
        <f t="shared" si="43"/>
        <v>0</v>
      </c>
      <c r="Z60" s="8">
        <f t="shared" si="44"/>
        <v>0</v>
      </c>
      <c r="AB60" s="8">
        <f t="shared" si="45"/>
        <v>0</v>
      </c>
      <c r="AC60" s="8">
        <f t="shared" si="46"/>
        <v>0</v>
      </c>
      <c r="AD60" s="8">
        <f t="shared" si="47"/>
        <v>0</v>
      </c>
      <c r="AF60" s="8">
        <f t="shared" si="48"/>
        <v>0</v>
      </c>
      <c r="AG60" s="8">
        <f t="shared" si="49"/>
        <v>0</v>
      </c>
      <c r="AH60" s="8">
        <f t="shared" si="50"/>
        <v>0</v>
      </c>
      <c r="AJ60" s="8">
        <f t="shared" si="51"/>
        <v>0</v>
      </c>
      <c r="AK60" s="8">
        <f t="shared" si="52"/>
        <v>0</v>
      </c>
      <c r="AL60" s="8">
        <f t="shared" si="53"/>
        <v>0</v>
      </c>
      <c r="AM60" s="2">
        <v>0</v>
      </c>
      <c r="AN60" s="2">
        <v>0</v>
      </c>
      <c r="AO60" s="34">
        <f t="shared" si="13"/>
        <v>0.1</v>
      </c>
      <c r="AP60" s="2">
        <v>5</v>
      </c>
      <c r="AQ60" s="2">
        <v>500</v>
      </c>
    </row>
    <row r="61" spans="1:43">
      <c r="A61" s="3" t="s">
        <v>121</v>
      </c>
      <c r="B61" s="4">
        <v>669</v>
      </c>
      <c r="C61" s="4">
        <v>560.28</v>
      </c>
      <c r="D61" s="5">
        <f t="shared" si="57"/>
        <v>0</v>
      </c>
      <c r="E61" s="5">
        <f t="shared" si="56"/>
        <v>0</v>
      </c>
      <c r="G61" s="3" t="s">
        <v>127</v>
      </c>
      <c r="H61" s="8">
        <f>B87</f>
        <v>0</v>
      </c>
      <c r="I61" s="10">
        <v>3000</v>
      </c>
      <c r="K61" s="3"/>
      <c r="L61" s="8"/>
      <c r="M61" s="10"/>
      <c r="O61" s="3"/>
      <c r="P61" s="8"/>
      <c r="Q61" s="10"/>
      <c r="S61" s="12">
        <v>20</v>
      </c>
      <c r="T61" s="12">
        <v>2</v>
      </c>
      <c r="U61" s="8">
        <f t="shared" si="41"/>
        <v>0</v>
      </c>
      <c r="V61" s="31">
        <f t="shared" si="9"/>
        <v>0</v>
      </c>
      <c r="X61" s="8">
        <f t="shared" si="42"/>
        <v>0</v>
      </c>
      <c r="Y61" s="8">
        <f t="shared" si="43"/>
        <v>0</v>
      </c>
      <c r="Z61" s="8">
        <f t="shared" si="44"/>
        <v>0</v>
      </c>
      <c r="AB61" s="8">
        <f t="shared" si="45"/>
        <v>0</v>
      </c>
      <c r="AC61" s="8">
        <f t="shared" si="46"/>
        <v>0</v>
      </c>
      <c r="AD61" s="8">
        <f t="shared" si="47"/>
        <v>0</v>
      </c>
      <c r="AF61" s="8">
        <f t="shared" si="48"/>
        <v>0</v>
      </c>
      <c r="AG61" s="8">
        <f t="shared" si="49"/>
        <v>0</v>
      </c>
      <c r="AH61" s="8">
        <f t="shared" si="50"/>
        <v>0</v>
      </c>
      <c r="AJ61" s="8">
        <f t="shared" si="51"/>
        <v>0</v>
      </c>
      <c r="AK61" s="8">
        <f t="shared" si="52"/>
        <v>0</v>
      </c>
      <c r="AL61" s="8">
        <f t="shared" si="53"/>
        <v>0</v>
      </c>
      <c r="AM61" s="2">
        <v>0</v>
      </c>
      <c r="AN61" s="2">
        <v>0</v>
      </c>
      <c r="AO61" s="34">
        <f t="shared" si="13"/>
        <v>0.1</v>
      </c>
      <c r="AP61" s="2">
        <v>5</v>
      </c>
      <c r="AQ61" s="2">
        <v>500</v>
      </c>
    </row>
    <row r="62" spans="1:43">
      <c r="A62" s="3" t="s">
        <v>105</v>
      </c>
      <c r="B62" s="4">
        <v>471</v>
      </c>
      <c r="C62" s="4">
        <v>451.02</v>
      </c>
      <c r="D62" s="5">
        <f t="shared" si="57"/>
        <v>0</v>
      </c>
      <c r="E62" s="5">
        <f t="shared" si="56"/>
        <v>0</v>
      </c>
      <c r="G62" s="3" t="s">
        <v>112</v>
      </c>
      <c r="H62" s="8">
        <f>B86</f>
        <v>0</v>
      </c>
      <c r="I62" s="10">
        <v>3000</v>
      </c>
      <c r="K62" s="3"/>
      <c r="L62" s="8"/>
      <c r="M62" s="10"/>
      <c r="O62" s="3"/>
      <c r="P62" s="8"/>
      <c r="Q62" s="10"/>
      <c r="S62" s="12">
        <v>20</v>
      </c>
      <c r="T62" s="12">
        <v>2</v>
      </c>
      <c r="U62" s="8">
        <f t="shared" si="41"/>
        <v>0</v>
      </c>
      <c r="V62" s="31">
        <f t="shared" si="9"/>
        <v>0</v>
      </c>
      <c r="X62" s="8">
        <f t="shared" si="42"/>
        <v>0</v>
      </c>
      <c r="Y62" s="8">
        <f t="shared" si="43"/>
        <v>0</v>
      </c>
      <c r="Z62" s="8">
        <f t="shared" si="44"/>
        <v>0</v>
      </c>
      <c r="AB62" s="8">
        <f t="shared" si="45"/>
        <v>0</v>
      </c>
      <c r="AC62" s="8">
        <f t="shared" si="46"/>
        <v>0</v>
      </c>
      <c r="AD62" s="8">
        <f t="shared" si="47"/>
        <v>0</v>
      </c>
      <c r="AF62" s="8">
        <f t="shared" si="48"/>
        <v>0</v>
      </c>
      <c r="AG62" s="8">
        <f t="shared" si="49"/>
        <v>0</v>
      </c>
      <c r="AH62" s="8">
        <f t="shared" si="50"/>
        <v>0</v>
      </c>
      <c r="AJ62" s="8">
        <f t="shared" si="51"/>
        <v>0</v>
      </c>
      <c r="AK62" s="8">
        <f t="shared" si="52"/>
        <v>0</v>
      </c>
      <c r="AL62" s="8">
        <f t="shared" si="53"/>
        <v>0</v>
      </c>
      <c r="AM62" s="2">
        <v>0</v>
      </c>
      <c r="AN62" s="2">
        <v>0</v>
      </c>
      <c r="AO62" s="34">
        <f t="shared" si="13"/>
        <v>0.1</v>
      </c>
      <c r="AP62" s="2">
        <v>5</v>
      </c>
      <c r="AQ62" s="2">
        <v>500</v>
      </c>
    </row>
    <row r="63" spans="1:43">
      <c r="A63" s="3" t="s">
        <v>106</v>
      </c>
      <c r="B63" s="4">
        <v>514</v>
      </c>
      <c r="C63" s="4">
        <v>457</v>
      </c>
      <c r="D63" s="5">
        <f t="shared" si="57"/>
        <v>0</v>
      </c>
      <c r="E63" s="5">
        <f t="shared" si="56"/>
        <v>0</v>
      </c>
      <c r="G63" s="3" t="s">
        <v>114</v>
      </c>
      <c r="H63" s="8">
        <f>B82</f>
        <v>0</v>
      </c>
      <c r="I63" s="10">
        <v>3000</v>
      </c>
      <c r="K63" s="3"/>
      <c r="L63" s="8"/>
      <c r="M63" s="10"/>
      <c r="O63" s="3"/>
      <c r="P63" s="8"/>
      <c r="Q63" s="10"/>
      <c r="S63" s="12">
        <v>20</v>
      </c>
      <c r="T63" s="12">
        <v>2</v>
      </c>
      <c r="U63" s="8">
        <f t="shared" si="41"/>
        <v>0</v>
      </c>
      <c r="V63" s="31">
        <f t="shared" si="9"/>
        <v>0</v>
      </c>
      <c r="X63" s="8">
        <f t="shared" si="42"/>
        <v>0</v>
      </c>
      <c r="Y63" s="8">
        <f t="shared" si="43"/>
        <v>0</v>
      </c>
      <c r="Z63" s="8">
        <f t="shared" si="44"/>
        <v>0</v>
      </c>
      <c r="AB63" s="8">
        <f t="shared" si="45"/>
        <v>0</v>
      </c>
      <c r="AC63" s="8">
        <f t="shared" si="46"/>
        <v>0</v>
      </c>
      <c r="AD63" s="8">
        <f t="shared" si="47"/>
        <v>0</v>
      </c>
      <c r="AF63" s="8">
        <f t="shared" si="48"/>
        <v>0</v>
      </c>
      <c r="AG63" s="8">
        <f t="shared" si="49"/>
        <v>0</v>
      </c>
      <c r="AH63" s="8">
        <f t="shared" si="50"/>
        <v>0</v>
      </c>
      <c r="AJ63" s="8">
        <f t="shared" si="51"/>
        <v>0</v>
      </c>
      <c r="AK63" s="8">
        <f t="shared" si="52"/>
        <v>0</v>
      </c>
      <c r="AL63" s="8">
        <f t="shared" si="53"/>
        <v>0</v>
      </c>
      <c r="AM63" s="2">
        <v>0</v>
      </c>
      <c r="AN63" s="2">
        <v>0</v>
      </c>
      <c r="AO63" s="34">
        <f t="shared" si="13"/>
        <v>0.1</v>
      </c>
      <c r="AP63" s="2">
        <v>5</v>
      </c>
      <c r="AQ63" s="2">
        <v>500</v>
      </c>
    </row>
    <row r="64" spans="1:43">
      <c r="A64" s="3" t="s">
        <v>122</v>
      </c>
      <c r="B64" s="4">
        <v>507.98</v>
      </c>
      <c r="C64" s="4">
        <v>450.22</v>
      </c>
      <c r="D64" s="5">
        <f t="shared" si="57"/>
        <v>0</v>
      </c>
      <c r="E64" s="5">
        <f t="shared" si="56"/>
        <v>0</v>
      </c>
      <c r="G64" s="3" t="s">
        <v>128</v>
      </c>
      <c r="H64" s="8">
        <f>B75</f>
        <v>0</v>
      </c>
      <c r="I64" s="10">
        <v>3000</v>
      </c>
      <c r="K64" s="3"/>
      <c r="L64" s="8"/>
      <c r="M64" s="10"/>
      <c r="O64" s="3"/>
      <c r="P64" s="8"/>
      <c r="Q64" s="10"/>
      <c r="S64" s="12">
        <v>20</v>
      </c>
      <c r="T64" s="12">
        <v>2</v>
      </c>
      <c r="U64" s="8">
        <f t="shared" si="41"/>
        <v>0</v>
      </c>
      <c r="V64" s="31">
        <f t="shared" si="9"/>
        <v>0</v>
      </c>
      <c r="X64" s="8">
        <f t="shared" si="42"/>
        <v>0</v>
      </c>
      <c r="Y64" s="8">
        <f t="shared" si="43"/>
        <v>0</v>
      </c>
      <c r="Z64" s="8">
        <f t="shared" si="44"/>
        <v>0</v>
      </c>
      <c r="AB64" s="8">
        <f t="shared" si="45"/>
        <v>0</v>
      </c>
      <c r="AC64" s="8">
        <f t="shared" si="46"/>
        <v>0</v>
      </c>
      <c r="AD64" s="8">
        <f t="shared" si="47"/>
        <v>0</v>
      </c>
      <c r="AF64" s="8">
        <f t="shared" si="48"/>
        <v>0</v>
      </c>
      <c r="AG64" s="8">
        <f t="shared" si="49"/>
        <v>0</v>
      </c>
      <c r="AH64" s="8">
        <f t="shared" si="50"/>
        <v>0</v>
      </c>
      <c r="AJ64" s="8">
        <f t="shared" si="51"/>
        <v>0</v>
      </c>
      <c r="AK64" s="8">
        <f t="shared" si="52"/>
        <v>0</v>
      </c>
      <c r="AL64" s="8">
        <f t="shared" si="53"/>
        <v>0</v>
      </c>
      <c r="AM64" s="2">
        <v>0</v>
      </c>
      <c r="AN64" s="2">
        <v>0</v>
      </c>
      <c r="AO64" s="34">
        <f t="shared" si="13"/>
        <v>0.1</v>
      </c>
      <c r="AP64" s="2">
        <v>5</v>
      </c>
      <c r="AQ64" s="2">
        <v>500</v>
      </c>
    </row>
    <row r="65" spans="1:43">
      <c r="A65" s="3" t="s">
        <v>108</v>
      </c>
      <c r="B65" s="4">
        <v>401.93</v>
      </c>
      <c r="C65" s="4">
        <v>323.69</v>
      </c>
      <c r="D65" s="5">
        <f t="shared" si="57"/>
        <v>0</v>
      </c>
      <c r="E65" s="5">
        <f t="shared" si="56"/>
        <v>0</v>
      </c>
      <c r="G65" s="3" t="s">
        <v>116</v>
      </c>
      <c r="H65" s="8">
        <f>B88</f>
        <v>0</v>
      </c>
      <c r="I65" s="10">
        <v>3000</v>
      </c>
      <c r="K65" s="3"/>
      <c r="L65" s="8"/>
      <c r="M65" s="10"/>
      <c r="O65" s="3"/>
      <c r="P65" s="8"/>
      <c r="Q65" s="10"/>
      <c r="S65" s="12">
        <v>20</v>
      </c>
      <c r="T65" s="12">
        <v>2</v>
      </c>
      <c r="U65" s="8">
        <f t="shared" si="41"/>
        <v>0</v>
      </c>
      <c r="V65" s="31">
        <f t="shared" si="9"/>
        <v>0</v>
      </c>
      <c r="X65" s="8">
        <f t="shared" si="42"/>
        <v>0</v>
      </c>
      <c r="Y65" s="8">
        <f t="shared" si="43"/>
        <v>0</v>
      </c>
      <c r="Z65" s="8">
        <f t="shared" si="44"/>
        <v>0</v>
      </c>
      <c r="AB65" s="8">
        <f t="shared" si="45"/>
        <v>0</v>
      </c>
      <c r="AC65" s="8">
        <f t="shared" si="46"/>
        <v>0</v>
      </c>
      <c r="AD65" s="8">
        <f t="shared" si="47"/>
        <v>0</v>
      </c>
      <c r="AF65" s="8">
        <f t="shared" si="48"/>
        <v>0</v>
      </c>
      <c r="AG65" s="8">
        <f t="shared" si="49"/>
        <v>0</v>
      </c>
      <c r="AH65" s="8">
        <f t="shared" si="50"/>
        <v>0</v>
      </c>
      <c r="AJ65" s="8">
        <f t="shared" si="51"/>
        <v>0</v>
      </c>
      <c r="AK65" s="8">
        <f t="shared" si="52"/>
        <v>0</v>
      </c>
      <c r="AL65" s="8">
        <f t="shared" si="53"/>
        <v>0</v>
      </c>
      <c r="AM65" s="2">
        <v>0</v>
      </c>
      <c r="AN65" s="2">
        <v>0</v>
      </c>
      <c r="AO65" s="34">
        <f t="shared" si="13"/>
        <v>0.1</v>
      </c>
      <c r="AP65" s="2">
        <v>5</v>
      </c>
      <c r="AQ65" s="2">
        <v>500</v>
      </c>
    </row>
    <row r="66" spans="1:43">
      <c r="A66" s="3" t="s">
        <v>107</v>
      </c>
      <c r="B66" s="4">
        <v>400</v>
      </c>
      <c r="C66" s="4">
        <v>365.24</v>
      </c>
      <c r="D66" s="5">
        <f t="shared" si="57"/>
        <v>0</v>
      </c>
      <c r="E66" s="5">
        <f t="shared" si="56"/>
        <v>0</v>
      </c>
      <c r="G66" s="3" t="s">
        <v>115</v>
      </c>
      <c r="H66" s="8">
        <f>B84</f>
        <v>0</v>
      </c>
      <c r="I66" s="10">
        <v>3000</v>
      </c>
      <c r="K66" s="3"/>
      <c r="L66" s="8"/>
      <c r="M66" s="10"/>
      <c r="O66" s="3"/>
      <c r="P66" s="8"/>
      <c r="Q66" s="10"/>
      <c r="S66" s="12">
        <v>20</v>
      </c>
      <c r="T66" s="12">
        <v>2</v>
      </c>
      <c r="U66" s="8">
        <f t="shared" si="41"/>
        <v>0</v>
      </c>
      <c r="V66" s="31">
        <f t="shared" si="9"/>
        <v>0</v>
      </c>
      <c r="X66" s="8">
        <f t="shared" si="42"/>
        <v>0</v>
      </c>
      <c r="Y66" s="8">
        <f t="shared" si="43"/>
        <v>0</v>
      </c>
      <c r="Z66" s="8">
        <f t="shared" si="44"/>
        <v>0</v>
      </c>
      <c r="AB66" s="8">
        <f t="shared" si="45"/>
        <v>0</v>
      </c>
      <c r="AC66" s="8">
        <f t="shared" si="46"/>
        <v>0</v>
      </c>
      <c r="AD66" s="8">
        <f t="shared" si="47"/>
        <v>0</v>
      </c>
      <c r="AF66" s="8">
        <f t="shared" si="48"/>
        <v>0</v>
      </c>
      <c r="AG66" s="8">
        <f t="shared" si="49"/>
        <v>0</v>
      </c>
      <c r="AH66" s="8">
        <f t="shared" si="50"/>
        <v>0</v>
      </c>
      <c r="AJ66" s="8">
        <f t="shared" si="51"/>
        <v>0</v>
      </c>
      <c r="AK66" s="8">
        <f t="shared" si="52"/>
        <v>0</v>
      </c>
      <c r="AL66" s="8">
        <f t="shared" si="53"/>
        <v>0</v>
      </c>
      <c r="AM66" s="2">
        <v>0</v>
      </c>
      <c r="AN66" s="2">
        <v>0</v>
      </c>
      <c r="AO66" s="34">
        <f t="shared" si="13"/>
        <v>0.1</v>
      </c>
      <c r="AP66" s="2">
        <v>5</v>
      </c>
      <c r="AQ66" s="2">
        <v>500</v>
      </c>
    </row>
    <row r="67" spans="1:43">
      <c r="A67" s="3" t="s">
        <v>124</v>
      </c>
      <c r="B67" s="4">
        <v>270.98</v>
      </c>
      <c r="C67" s="4">
        <v>253.01</v>
      </c>
      <c r="D67" s="5">
        <f t="shared" si="57"/>
        <v>0</v>
      </c>
      <c r="E67" s="5">
        <f t="shared" si="56"/>
        <v>0</v>
      </c>
      <c r="G67" s="3" t="s">
        <v>129</v>
      </c>
      <c r="H67" s="8">
        <f>B89</f>
        <v>0</v>
      </c>
      <c r="I67" s="10">
        <v>3000</v>
      </c>
      <c r="K67" s="3"/>
      <c r="L67" s="8"/>
      <c r="M67" s="10"/>
      <c r="O67" s="3"/>
      <c r="P67" s="8"/>
      <c r="Q67" s="10"/>
      <c r="S67" s="12">
        <v>20</v>
      </c>
      <c r="T67" s="12">
        <v>2</v>
      </c>
      <c r="U67" s="8">
        <f t="shared" si="41"/>
        <v>0</v>
      </c>
      <c r="V67" s="31">
        <f t="shared" si="9"/>
        <v>0</v>
      </c>
      <c r="X67" s="8">
        <f t="shared" si="42"/>
        <v>0</v>
      </c>
      <c r="Y67" s="8">
        <f t="shared" si="43"/>
        <v>0</v>
      </c>
      <c r="Z67" s="8">
        <f t="shared" si="44"/>
        <v>0</v>
      </c>
      <c r="AB67" s="8">
        <f t="shared" si="45"/>
        <v>0</v>
      </c>
      <c r="AC67" s="8">
        <f t="shared" si="46"/>
        <v>0</v>
      </c>
      <c r="AD67" s="8">
        <f t="shared" si="47"/>
        <v>0</v>
      </c>
      <c r="AF67" s="8">
        <f t="shared" si="48"/>
        <v>0</v>
      </c>
      <c r="AG67" s="8">
        <f t="shared" si="49"/>
        <v>0</v>
      </c>
      <c r="AH67" s="8">
        <f t="shared" si="50"/>
        <v>0</v>
      </c>
      <c r="AJ67" s="8">
        <f t="shared" si="51"/>
        <v>0</v>
      </c>
      <c r="AK67" s="8">
        <f t="shared" si="52"/>
        <v>0</v>
      </c>
      <c r="AL67" s="8">
        <f t="shared" si="53"/>
        <v>0</v>
      </c>
      <c r="AM67" s="2">
        <v>0</v>
      </c>
      <c r="AN67" s="2">
        <v>0</v>
      </c>
      <c r="AO67" s="34">
        <f t="shared" si="13"/>
        <v>0.1</v>
      </c>
      <c r="AP67" s="2">
        <v>5</v>
      </c>
      <c r="AQ67" s="2">
        <v>500</v>
      </c>
    </row>
    <row r="68" spans="1:43">
      <c r="A68" s="3" t="s">
        <v>103</v>
      </c>
      <c r="B68" s="4">
        <v>508</v>
      </c>
      <c r="C68" s="4">
        <v>498</v>
      </c>
      <c r="D68" s="5">
        <f t="shared" si="57"/>
        <v>0</v>
      </c>
      <c r="E68" s="5">
        <f t="shared" si="56"/>
        <v>0</v>
      </c>
      <c r="G68" s="3" t="s">
        <v>109</v>
      </c>
      <c r="H68" s="8">
        <f>B85</f>
        <v>0</v>
      </c>
      <c r="I68" s="10">
        <v>3000</v>
      </c>
      <c r="K68" s="3"/>
      <c r="L68" s="8"/>
      <c r="M68" s="10"/>
      <c r="O68" s="3"/>
      <c r="P68" s="8"/>
      <c r="Q68" s="10"/>
      <c r="S68" s="12">
        <v>20</v>
      </c>
      <c r="T68" s="12">
        <v>2</v>
      </c>
      <c r="U68" s="8">
        <f t="shared" si="41"/>
        <v>0</v>
      </c>
      <c r="V68" s="31">
        <f t="shared" ref="V68:V89" si="58">((AN68*AO68)/S68)+(AM68*18*(AO68*0.5))</f>
        <v>0</v>
      </c>
      <c r="X68" s="8">
        <f t="shared" si="42"/>
        <v>0</v>
      </c>
      <c r="Y68" s="8">
        <f t="shared" si="43"/>
        <v>0</v>
      </c>
      <c r="Z68" s="8">
        <f t="shared" si="44"/>
        <v>0</v>
      </c>
      <c r="AB68" s="8">
        <f t="shared" si="45"/>
        <v>0</v>
      </c>
      <c r="AC68" s="8">
        <f t="shared" si="46"/>
        <v>0</v>
      </c>
      <c r="AD68" s="8">
        <f t="shared" si="47"/>
        <v>0</v>
      </c>
      <c r="AF68" s="8">
        <f t="shared" si="48"/>
        <v>0</v>
      </c>
      <c r="AG68" s="8">
        <f t="shared" si="49"/>
        <v>0</v>
      </c>
      <c r="AH68" s="8">
        <f t="shared" si="50"/>
        <v>0</v>
      </c>
      <c r="AJ68" s="8">
        <f t="shared" si="51"/>
        <v>0</v>
      </c>
      <c r="AK68" s="8">
        <f t="shared" si="52"/>
        <v>0</v>
      </c>
      <c r="AL68" s="8">
        <f t="shared" si="53"/>
        <v>0</v>
      </c>
      <c r="AM68" s="2">
        <v>0</v>
      </c>
      <c r="AN68" s="2">
        <v>0</v>
      </c>
      <c r="AO68" s="34">
        <f t="shared" si="13"/>
        <v>0.1</v>
      </c>
      <c r="AP68" s="2">
        <v>5</v>
      </c>
      <c r="AQ68" s="2">
        <v>500</v>
      </c>
    </row>
    <row r="69" spans="1:43">
      <c r="A69" s="3" t="s">
        <v>120</v>
      </c>
      <c r="B69" s="4">
        <v>395.36</v>
      </c>
      <c r="C69" s="4">
        <v>385.36</v>
      </c>
      <c r="D69" s="5">
        <f t="shared" si="57"/>
        <v>0</v>
      </c>
      <c r="E69" s="5">
        <f t="shared" si="56"/>
        <v>0</v>
      </c>
      <c r="G69" s="3" t="s">
        <v>130</v>
      </c>
      <c r="H69" s="8">
        <f>B79</f>
        <v>0</v>
      </c>
      <c r="I69" s="10">
        <v>3000</v>
      </c>
      <c r="K69" s="3"/>
      <c r="L69" s="8"/>
      <c r="M69" s="10"/>
      <c r="O69" s="3"/>
      <c r="P69" s="8"/>
      <c r="Q69" s="10"/>
      <c r="S69" s="12">
        <v>20</v>
      </c>
      <c r="T69" s="12">
        <v>2</v>
      </c>
      <c r="U69" s="8">
        <f t="shared" si="41"/>
        <v>0</v>
      </c>
      <c r="V69" s="31">
        <f t="shared" si="58"/>
        <v>0</v>
      </c>
      <c r="X69" s="8">
        <f t="shared" si="42"/>
        <v>0</v>
      </c>
      <c r="Y69" s="8">
        <f t="shared" si="43"/>
        <v>0</v>
      </c>
      <c r="Z69" s="8">
        <f t="shared" si="44"/>
        <v>0</v>
      </c>
      <c r="AB69" s="8">
        <f t="shared" si="45"/>
        <v>0</v>
      </c>
      <c r="AC69" s="8">
        <f t="shared" si="46"/>
        <v>0</v>
      </c>
      <c r="AD69" s="8">
        <f t="shared" si="47"/>
        <v>0</v>
      </c>
      <c r="AF69" s="8">
        <f t="shared" si="48"/>
        <v>0</v>
      </c>
      <c r="AG69" s="8">
        <f t="shared" si="49"/>
        <v>0</v>
      </c>
      <c r="AH69" s="8">
        <f t="shared" si="50"/>
        <v>0</v>
      </c>
      <c r="AJ69" s="8">
        <f t="shared" si="51"/>
        <v>0</v>
      </c>
      <c r="AK69" s="8">
        <f t="shared" si="52"/>
        <v>0</v>
      </c>
      <c r="AL69" s="8">
        <f t="shared" si="53"/>
        <v>0</v>
      </c>
      <c r="AM69" s="2">
        <v>0</v>
      </c>
      <c r="AN69" s="2">
        <v>0</v>
      </c>
      <c r="AO69" s="34">
        <f t="shared" ref="AO69:AO89" si="59">AO68</f>
        <v>0.1</v>
      </c>
      <c r="AP69" s="2">
        <v>5</v>
      </c>
      <c r="AQ69" s="2">
        <v>500</v>
      </c>
    </row>
    <row r="70" spans="1:43">
      <c r="A70" s="3" t="s">
        <v>14</v>
      </c>
      <c r="B70" s="4">
        <v>229.89</v>
      </c>
      <c r="C70" s="4">
        <v>170.08</v>
      </c>
      <c r="D70" s="5">
        <f t="shared" si="57"/>
        <v>0</v>
      </c>
      <c r="E70" s="5">
        <f t="shared" si="56"/>
        <v>0</v>
      </c>
      <c r="G70" s="3" t="s">
        <v>110</v>
      </c>
      <c r="H70" s="8">
        <f>B77</f>
        <v>0</v>
      </c>
      <c r="I70" s="10">
        <v>3000</v>
      </c>
      <c r="K70" s="3"/>
      <c r="L70" s="8"/>
      <c r="M70" s="10"/>
      <c r="O70" s="3"/>
      <c r="P70" s="8"/>
      <c r="Q70" s="10"/>
      <c r="S70" s="12">
        <v>20</v>
      </c>
      <c r="T70" s="12">
        <v>2</v>
      </c>
      <c r="U70" s="8">
        <f t="shared" si="41"/>
        <v>0</v>
      </c>
      <c r="V70" s="31">
        <f t="shared" si="58"/>
        <v>0</v>
      </c>
      <c r="X70" s="8">
        <f t="shared" si="42"/>
        <v>0</v>
      </c>
      <c r="Y70" s="8">
        <f t="shared" si="43"/>
        <v>0</v>
      </c>
      <c r="Z70" s="8">
        <f t="shared" si="44"/>
        <v>0</v>
      </c>
      <c r="AB70" s="8">
        <f t="shared" si="45"/>
        <v>0</v>
      </c>
      <c r="AC70" s="8">
        <f t="shared" si="46"/>
        <v>0</v>
      </c>
      <c r="AD70" s="8">
        <f t="shared" si="47"/>
        <v>0</v>
      </c>
      <c r="AF70" s="8">
        <f t="shared" si="48"/>
        <v>0</v>
      </c>
      <c r="AG70" s="8">
        <f t="shared" si="49"/>
        <v>0</v>
      </c>
      <c r="AH70" s="8">
        <f t="shared" si="50"/>
        <v>0</v>
      </c>
      <c r="AJ70" s="8">
        <f t="shared" si="51"/>
        <v>0</v>
      </c>
      <c r="AK70" s="8">
        <f t="shared" si="52"/>
        <v>0</v>
      </c>
      <c r="AL70" s="8">
        <f t="shared" si="53"/>
        <v>0</v>
      </c>
      <c r="AM70" s="2">
        <v>0</v>
      </c>
      <c r="AN70" s="2">
        <v>0</v>
      </c>
      <c r="AO70" s="34">
        <f t="shared" si="59"/>
        <v>0.1</v>
      </c>
      <c r="AP70" s="2">
        <v>5</v>
      </c>
      <c r="AQ70" s="2">
        <v>500</v>
      </c>
    </row>
    <row r="71" spans="1:43">
      <c r="A71" s="3" t="s">
        <v>123</v>
      </c>
      <c r="B71" s="4">
        <v>518.99</v>
      </c>
      <c r="C71" s="4">
        <v>494.06</v>
      </c>
      <c r="D71" s="5">
        <f t="shared" si="57"/>
        <v>0</v>
      </c>
      <c r="E71" s="5">
        <f t="shared" si="56"/>
        <v>0</v>
      </c>
      <c r="G71" s="3" t="s">
        <v>131</v>
      </c>
      <c r="H71" s="8">
        <f>B80</f>
        <v>0</v>
      </c>
      <c r="I71" s="10">
        <v>3000</v>
      </c>
      <c r="K71" s="3"/>
      <c r="L71" s="8"/>
      <c r="M71" s="10"/>
      <c r="O71" s="3"/>
      <c r="P71" s="8"/>
      <c r="Q71" s="10"/>
      <c r="S71" s="12">
        <v>20</v>
      </c>
      <c r="T71" s="12">
        <v>2</v>
      </c>
      <c r="U71" s="8">
        <f t="shared" si="41"/>
        <v>0</v>
      </c>
      <c r="V71" s="31">
        <f t="shared" si="58"/>
        <v>0</v>
      </c>
      <c r="X71" s="8">
        <f t="shared" si="42"/>
        <v>0</v>
      </c>
      <c r="Y71" s="8">
        <f t="shared" si="43"/>
        <v>0</v>
      </c>
      <c r="Z71" s="8">
        <f t="shared" si="44"/>
        <v>0</v>
      </c>
      <c r="AB71" s="8">
        <f t="shared" si="45"/>
        <v>0</v>
      </c>
      <c r="AC71" s="8">
        <f t="shared" si="46"/>
        <v>0</v>
      </c>
      <c r="AD71" s="8">
        <f t="shared" si="47"/>
        <v>0</v>
      </c>
      <c r="AF71" s="8">
        <f t="shared" si="48"/>
        <v>0</v>
      </c>
      <c r="AG71" s="8">
        <f t="shared" si="49"/>
        <v>0</v>
      </c>
      <c r="AH71" s="8">
        <f t="shared" si="50"/>
        <v>0</v>
      </c>
      <c r="AJ71" s="8">
        <f t="shared" si="51"/>
        <v>0</v>
      </c>
      <c r="AK71" s="8">
        <f t="shared" si="52"/>
        <v>0</v>
      </c>
      <c r="AL71" s="8">
        <f t="shared" si="53"/>
        <v>0</v>
      </c>
      <c r="AM71" s="2">
        <v>0</v>
      </c>
      <c r="AN71" s="2">
        <v>0</v>
      </c>
      <c r="AO71" s="34">
        <f t="shared" si="59"/>
        <v>0.1</v>
      </c>
      <c r="AP71" s="2">
        <v>5</v>
      </c>
      <c r="AQ71" s="2">
        <v>500</v>
      </c>
    </row>
    <row r="72" spans="1:43">
      <c r="A72" s="3" t="s">
        <v>104</v>
      </c>
      <c r="B72" s="4">
        <v>350.01</v>
      </c>
      <c r="C72" s="4">
        <v>350</v>
      </c>
      <c r="D72" s="5">
        <f t="shared" si="57"/>
        <v>0</v>
      </c>
      <c r="E72" s="5">
        <f t="shared" si="56"/>
        <v>0</v>
      </c>
      <c r="G72" s="3" t="s">
        <v>111</v>
      </c>
      <c r="H72" s="8">
        <f>B81</f>
        <v>0</v>
      </c>
      <c r="I72" s="10">
        <v>3000</v>
      </c>
      <c r="K72" s="3"/>
      <c r="L72" s="8"/>
      <c r="M72" s="10"/>
      <c r="O72" s="3"/>
      <c r="P72" s="8"/>
      <c r="Q72" s="10"/>
      <c r="S72" s="12">
        <v>20</v>
      </c>
      <c r="T72" s="12">
        <v>2</v>
      </c>
      <c r="U72" s="8">
        <f t="shared" si="41"/>
        <v>0</v>
      </c>
      <c r="V72" s="31">
        <f t="shared" si="58"/>
        <v>0</v>
      </c>
      <c r="X72" s="8">
        <f t="shared" si="42"/>
        <v>0</v>
      </c>
      <c r="Y72" s="8">
        <f t="shared" si="43"/>
        <v>0</v>
      </c>
      <c r="Z72" s="8">
        <f t="shared" si="44"/>
        <v>0</v>
      </c>
      <c r="AB72" s="8">
        <f t="shared" si="45"/>
        <v>0</v>
      </c>
      <c r="AC72" s="8">
        <f t="shared" si="46"/>
        <v>0</v>
      </c>
      <c r="AD72" s="8">
        <f t="shared" si="47"/>
        <v>0</v>
      </c>
      <c r="AF72" s="8">
        <f t="shared" si="48"/>
        <v>0</v>
      </c>
      <c r="AG72" s="8">
        <f t="shared" si="49"/>
        <v>0</v>
      </c>
      <c r="AH72" s="8">
        <f t="shared" si="50"/>
        <v>0</v>
      </c>
      <c r="AJ72" s="8">
        <f t="shared" si="51"/>
        <v>0</v>
      </c>
      <c r="AK72" s="8">
        <f t="shared" si="52"/>
        <v>0</v>
      </c>
      <c r="AL72" s="8">
        <f t="shared" si="53"/>
        <v>0</v>
      </c>
      <c r="AM72" s="2">
        <v>0</v>
      </c>
      <c r="AN72" s="2">
        <v>0</v>
      </c>
      <c r="AO72" s="34">
        <f t="shared" si="59"/>
        <v>0.1</v>
      </c>
      <c r="AP72" s="2">
        <v>5</v>
      </c>
      <c r="AQ72" s="2">
        <v>500</v>
      </c>
    </row>
    <row r="73" spans="1:43">
      <c r="A73" s="3" t="s">
        <v>2</v>
      </c>
      <c r="B73" s="4">
        <v>334.98</v>
      </c>
      <c r="C73" s="4">
        <v>312.58999999999997</v>
      </c>
      <c r="D73" s="5">
        <f t="shared" si="57"/>
        <v>0</v>
      </c>
      <c r="E73" s="5">
        <f t="shared" si="56"/>
        <v>0</v>
      </c>
      <c r="G73" s="3" t="s">
        <v>132</v>
      </c>
      <c r="H73" s="8">
        <f>B76</f>
        <v>0</v>
      </c>
      <c r="I73" s="10">
        <v>3000</v>
      </c>
      <c r="K73" s="3"/>
      <c r="L73" s="8"/>
      <c r="M73" s="10"/>
      <c r="O73" s="3"/>
      <c r="P73" s="8"/>
      <c r="Q73" s="10"/>
      <c r="S73" s="12">
        <v>20</v>
      </c>
      <c r="T73" s="12">
        <v>2</v>
      </c>
      <c r="U73" s="8">
        <f t="shared" si="41"/>
        <v>0</v>
      </c>
      <c r="V73" s="31">
        <f t="shared" si="58"/>
        <v>0</v>
      </c>
      <c r="X73" s="8">
        <f t="shared" si="42"/>
        <v>0</v>
      </c>
      <c r="Y73" s="8">
        <f t="shared" si="43"/>
        <v>0</v>
      </c>
      <c r="Z73" s="8">
        <f t="shared" si="44"/>
        <v>0</v>
      </c>
      <c r="AB73" s="8">
        <f t="shared" si="45"/>
        <v>0</v>
      </c>
      <c r="AC73" s="8">
        <f t="shared" si="46"/>
        <v>0</v>
      </c>
      <c r="AD73" s="8">
        <f t="shared" si="47"/>
        <v>0</v>
      </c>
      <c r="AF73" s="8">
        <f t="shared" si="48"/>
        <v>0</v>
      </c>
      <c r="AG73" s="8">
        <f t="shared" si="49"/>
        <v>0</v>
      </c>
      <c r="AH73" s="8">
        <f t="shared" si="50"/>
        <v>0</v>
      </c>
      <c r="AJ73" s="8">
        <f t="shared" si="51"/>
        <v>0</v>
      </c>
      <c r="AK73" s="8">
        <f t="shared" si="52"/>
        <v>0</v>
      </c>
      <c r="AL73" s="8">
        <f t="shared" si="53"/>
        <v>0</v>
      </c>
      <c r="AM73" s="2">
        <v>0</v>
      </c>
      <c r="AN73" s="2">
        <v>0</v>
      </c>
      <c r="AO73" s="34">
        <f t="shared" si="59"/>
        <v>0.1</v>
      </c>
      <c r="AP73" s="2">
        <v>5</v>
      </c>
      <c r="AQ73" s="2">
        <v>500</v>
      </c>
    </row>
    <row r="74" spans="1:43">
      <c r="A74" s="17" t="s">
        <v>133</v>
      </c>
      <c r="B74" s="18" t="s">
        <v>70</v>
      </c>
      <c r="C74" s="18" t="s">
        <v>6</v>
      </c>
      <c r="D74" s="19" t="s">
        <v>12</v>
      </c>
      <c r="E74" s="19" t="s">
        <v>13</v>
      </c>
      <c r="F74" s="20"/>
      <c r="G74" s="21" t="s">
        <v>7</v>
      </c>
      <c r="H74" s="22" t="s">
        <v>1</v>
      </c>
      <c r="I74" s="21" t="s">
        <v>5</v>
      </c>
      <c r="J74" s="20"/>
      <c r="K74" s="21" t="s">
        <v>7</v>
      </c>
      <c r="L74" s="22" t="s">
        <v>1</v>
      </c>
      <c r="M74" s="21" t="s">
        <v>5</v>
      </c>
      <c r="N74" s="20"/>
      <c r="O74" s="21" t="s">
        <v>7</v>
      </c>
      <c r="P74" s="22" t="s">
        <v>1</v>
      </c>
      <c r="Q74" s="23" t="s">
        <v>5</v>
      </c>
      <c r="R74" s="20"/>
      <c r="S74" s="24" t="s">
        <v>69</v>
      </c>
      <c r="T74" s="24" t="s">
        <v>72</v>
      </c>
      <c r="U74" s="22" t="s">
        <v>71</v>
      </c>
      <c r="V74" s="30" t="s">
        <v>68</v>
      </c>
      <c r="W74" s="20"/>
      <c r="X74" s="22" t="s">
        <v>67</v>
      </c>
      <c r="Y74" s="22" t="s">
        <v>136</v>
      </c>
      <c r="Z74" s="22" t="s">
        <v>137</v>
      </c>
      <c r="AA74" s="20"/>
      <c r="AB74" s="22" t="s">
        <v>23</v>
      </c>
      <c r="AC74" s="18" t="s">
        <v>24</v>
      </c>
      <c r="AD74" s="18" t="s">
        <v>25</v>
      </c>
      <c r="AE74" s="25"/>
      <c r="AF74" s="22" t="s">
        <v>23</v>
      </c>
      <c r="AG74" s="18" t="s">
        <v>24</v>
      </c>
      <c r="AH74" s="18" t="s">
        <v>25</v>
      </c>
      <c r="AI74" s="25"/>
      <c r="AJ74" s="18" t="s">
        <v>26</v>
      </c>
      <c r="AK74" s="22" t="s">
        <v>24</v>
      </c>
      <c r="AL74" s="22" t="s">
        <v>27</v>
      </c>
      <c r="AO74" s="34">
        <f t="shared" si="59"/>
        <v>0.1</v>
      </c>
    </row>
    <row r="75" spans="1:43">
      <c r="A75" s="3" t="s">
        <v>128</v>
      </c>
      <c r="B75" s="4">
        <v>2.2000000000000002</v>
      </c>
      <c r="C75" s="4">
        <v>1.91</v>
      </c>
      <c r="D75" s="5">
        <f t="shared" si="57"/>
        <v>0</v>
      </c>
      <c r="E75" s="5">
        <f t="shared" si="56"/>
        <v>0</v>
      </c>
      <c r="G75" s="3"/>
      <c r="H75" s="8"/>
      <c r="I75" s="10"/>
      <c r="K75" s="3"/>
      <c r="L75" s="8"/>
      <c r="M75" s="10"/>
      <c r="O75" s="3"/>
      <c r="P75" s="8"/>
      <c r="Q75" s="10"/>
      <c r="S75" s="12">
        <v>3000</v>
      </c>
      <c r="T75" s="12">
        <v>2</v>
      </c>
      <c r="U75" s="8">
        <f t="shared" ref="U75:U89" si="60">((SUM((H75*I75), (L75*M75), (P75*Q75))/(S75)))</f>
        <v>0</v>
      </c>
      <c r="V75" s="31">
        <f t="shared" si="58"/>
        <v>0</v>
      </c>
      <c r="X75" s="8">
        <f t="shared" ref="X75:X89" si="61">((S75*T75*U75)+(S75*T75*V75))</f>
        <v>0</v>
      </c>
      <c r="Y75" s="8">
        <f t="shared" ref="Y75:Y89" si="62">(D75*S75*T75)</f>
        <v>0</v>
      </c>
      <c r="Z75" s="8">
        <f t="shared" ref="Z75:Z89" si="63">(E75*S75*T75)</f>
        <v>0</v>
      </c>
      <c r="AB75" s="8">
        <f t="shared" ref="AB75:AB89" si="64">(U75*23)</f>
        <v>0</v>
      </c>
      <c r="AC75" s="8">
        <f t="shared" ref="AC75:AC89" si="65">(Y75*23)</f>
        <v>0</v>
      </c>
      <c r="AD75" s="8">
        <f t="shared" ref="AD75:AD89" si="66">(Z75*23)</f>
        <v>0</v>
      </c>
      <c r="AF75" s="8">
        <f t="shared" ref="AF75:AF89" si="67">(AB75*8)</f>
        <v>0</v>
      </c>
      <c r="AG75" s="8">
        <f t="shared" ref="AG75:AG89" si="68">(AC75*8)</f>
        <v>0</v>
      </c>
      <c r="AH75" s="8">
        <f t="shared" ref="AH75:AH89" si="69">(AD75*8)</f>
        <v>0</v>
      </c>
      <c r="AJ75" s="8">
        <f t="shared" ref="AJ75:AJ89" si="70">(AF75*5)</f>
        <v>0</v>
      </c>
      <c r="AK75" s="8">
        <f t="shared" ref="AK75:AK89" si="71">(AG75*5)</f>
        <v>0</v>
      </c>
      <c r="AL75" s="8">
        <f t="shared" ref="AL75:AL89" si="72">(AH75*5)</f>
        <v>0</v>
      </c>
      <c r="AM75" s="2">
        <v>0</v>
      </c>
      <c r="AN75" s="2">
        <v>0</v>
      </c>
      <c r="AO75" s="34">
        <f t="shared" si="59"/>
        <v>0.1</v>
      </c>
      <c r="AQ75" s="2">
        <v>5</v>
      </c>
    </row>
    <row r="76" spans="1:43">
      <c r="A76" s="3" t="s">
        <v>132</v>
      </c>
      <c r="B76" s="4">
        <v>1.8</v>
      </c>
      <c r="C76" s="4">
        <v>1.74</v>
      </c>
      <c r="D76" s="5">
        <f t="shared" si="57"/>
        <v>0</v>
      </c>
      <c r="E76" s="5">
        <f t="shared" si="56"/>
        <v>0</v>
      </c>
      <c r="G76" s="3"/>
      <c r="H76" s="8"/>
      <c r="I76" s="10"/>
      <c r="K76" s="3"/>
      <c r="L76" s="8"/>
      <c r="M76" s="10"/>
      <c r="O76" s="3"/>
      <c r="P76" s="8"/>
      <c r="Q76" s="10"/>
      <c r="S76" s="12">
        <v>3000</v>
      </c>
      <c r="T76" s="12">
        <v>2</v>
      </c>
      <c r="U76" s="8">
        <f t="shared" si="60"/>
        <v>0</v>
      </c>
      <c r="V76" s="31">
        <f t="shared" si="58"/>
        <v>0</v>
      </c>
      <c r="X76" s="8">
        <f t="shared" si="61"/>
        <v>0</v>
      </c>
      <c r="Y76" s="8">
        <f t="shared" si="62"/>
        <v>0</v>
      </c>
      <c r="Z76" s="8">
        <f t="shared" si="63"/>
        <v>0</v>
      </c>
      <c r="AB76" s="8">
        <f t="shared" si="64"/>
        <v>0</v>
      </c>
      <c r="AC76" s="8">
        <f t="shared" si="65"/>
        <v>0</v>
      </c>
      <c r="AD76" s="8">
        <f t="shared" si="66"/>
        <v>0</v>
      </c>
      <c r="AF76" s="8">
        <f t="shared" si="67"/>
        <v>0</v>
      </c>
      <c r="AG76" s="8">
        <f t="shared" si="68"/>
        <v>0</v>
      </c>
      <c r="AH76" s="8">
        <f t="shared" si="69"/>
        <v>0</v>
      </c>
      <c r="AJ76" s="8">
        <f t="shared" si="70"/>
        <v>0</v>
      </c>
      <c r="AK76" s="8">
        <f t="shared" si="71"/>
        <v>0</v>
      </c>
      <c r="AL76" s="8">
        <f t="shared" si="72"/>
        <v>0</v>
      </c>
      <c r="AM76" s="2">
        <v>0</v>
      </c>
      <c r="AN76" s="2">
        <v>0</v>
      </c>
      <c r="AO76" s="34">
        <f t="shared" si="59"/>
        <v>0.1</v>
      </c>
      <c r="AQ76" s="2">
        <v>5</v>
      </c>
    </row>
    <row r="77" spans="1:43">
      <c r="A77" s="3" t="s">
        <v>110</v>
      </c>
      <c r="B77" s="4">
        <v>2.76</v>
      </c>
      <c r="C77" s="4">
        <v>2</v>
      </c>
      <c r="D77" s="5">
        <f t="shared" si="57"/>
        <v>0</v>
      </c>
      <c r="E77" s="5">
        <f t="shared" si="56"/>
        <v>0</v>
      </c>
      <c r="G77" s="3"/>
      <c r="H77" s="8"/>
      <c r="I77" s="10"/>
      <c r="K77" s="3"/>
      <c r="L77" s="8"/>
      <c r="M77" s="10"/>
      <c r="O77" s="3"/>
      <c r="P77" s="8"/>
      <c r="Q77" s="10"/>
      <c r="S77" s="12">
        <v>3000</v>
      </c>
      <c r="T77" s="12">
        <v>2</v>
      </c>
      <c r="U77" s="8">
        <f t="shared" si="60"/>
        <v>0</v>
      </c>
      <c r="V77" s="31">
        <f t="shared" si="58"/>
        <v>0</v>
      </c>
      <c r="X77" s="8">
        <f t="shared" si="61"/>
        <v>0</v>
      </c>
      <c r="Y77" s="8">
        <f t="shared" si="62"/>
        <v>0</v>
      </c>
      <c r="Z77" s="8">
        <f t="shared" si="63"/>
        <v>0</v>
      </c>
      <c r="AB77" s="8">
        <f t="shared" si="64"/>
        <v>0</v>
      </c>
      <c r="AC77" s="8">
        <f t="shared" si="65"/>
        <v>0</v>
      </c>
      <c r="AD77" s="8">
        <f t="shared" si="66"/>
        <v>0</v>
      </c>
      <c r="AF77" s="8">
        <f t="shared" si="67"/>
        <v>0</v>
      </c>
      <c r="AG77" s="8">
        <f t="shared" si="68"/>
        <v>0</v>
      </c>
      <c r="AH77" s="8">
        <f t="shared" si="69"/>
        <v>0</v>
      </c>
      <c r="AJ77" s="8">
        <f t="shared" si="70"/>
        <v>0</v>
      </c>
      <c r="AK77" s="8">
        <f t="shared" si="71"/>
        <v>0</v>
      </c>
      <c r="AL77" s="8">
        <f t="shared" si="72"/>
        <v>0</v>
      </c>
      <c r="AM77" s="2">
        <v>0</v>
      </c>
      <c r="AN77" s="2">
        <v>0</v>
      </c>
      <c r="AO77" s="34">
        <f t="shared" si="59"/>
        <v>0.1</v>
      </c>
      <c r="AQ77" s="2">
        <v>5</v>
      </c>
    </row>
    <row r="78" spans="1:43">
      <c r="A78" s="3" t="s">
        <v>126</v>
      </c>
      <c r="B78" s="4">
        <v>1</v>
      </c>
      <c r="C78" s="4">
        <v>0.96</v>
      </c>
      <c r="D78" s="5">
        <f t="shared" si="57"/>
        <v>0</v>
      </c>
      <c r="E78" s="5">
        <f t="shared" si="56"/>
        <v>0</v>
      </c>
      <c r="G78" s="3"/>
      <c r="H78" s="8"/>
      <c r="I78" s="10"/>
      <c r="K78" s="3"/>
      <c r="L78" s="8"/>
      <c r="M78" s="10"/>
      <c r="O78" s="3"/>
      <c r="P78" s="8"/>
      <c r="Q78" s="10"/>
      <c r="S78" s="12">
        <v>3000</v>
      </c>
      <c r="T78" s="12">
        <v>2</v>
      </c>
      <c r="U78" s="8">
        <f t="shared" si="60"/>
        <v>0</v>
      </c>
      <c r="V78" s="31">
        <f t="shared" si="58"/>
        <v>0</v>
      </c>
      <c r="X78" s="8">
        <f t="shared" si="61"/>
        <v>0</v>
      </c>
      <c r="Y78" s="8">
        <f t="shared" si="62"/>
        <v>0</v>
      </c>
      <c r="Z78" s="8">
        <f t="shared" si="63"/>
        <v>0</v>
      </c>
      <c r="AB78" s="8">
        <f t="shared" si="64"/>
        <v>0</v>
      </c>
      <c r="AC78" s="8">
        <f t="shared" si="65"/>
        <v>0</v>
      </c>
      <c r="AD78" s="8">
        <f t="shared" si="66"/>
        <v>0</v>
      </c>
      <c r="AF78" s="8">
        <f t="shared" si="67"/>
        <v>0</v>
      </c>
      <c r="AG78" s="8">
        <f t="shared" si="68"/>
        <v>0</v>
      </c>
      <c r="AH78" s="8">
        <f t="shared" si="69"/>
        <v>0</v>
      </c>
      <c r="AJ78" s="8">
        <f t="shared" si="70"/>
        <v>0</v>
      </c>
      <c r="AK78" s="8">
        <f t="shared" si="71"/>
        <v>0</v>
      </c>
      <c r="AL78" s="8">
        <f t="shared" si="72"/>
        <v>0</v>
      </c>
      <c r="AM78" s="2">
        <v>0</v>
      </c>
      <c r="AN78" s="2">
        <v>0</v>
      </c>
      <c r="AO78" s="34">
        <f t="shared" si="59"/>
        <v>0.1</v>
      </c>
      <c r="AQ78" s="2">
        <v>5</v>
      </c>
    </row>
    <row r="79" spans="1:43">
      <c r="A79" s="3" t="s">
        <v>130</v>
      </c>
      <c r="B79" s="4">
        <v>3.44</v>
      </c>
      <c r="C79" s="4">
        <v>2.48</v>
      </c>
      <c r="D79" s="5">
        <f t="shared" si="57"/>
        <v>0</v>
      </c>
      <c r="E79" s="5">
        <f t="shared" si="56"/>
        <v>0</v>
      </c>
      <c r="G79" s="3"/>
      <c r="H79" s="8"/>
      <c r="I79" s="10"/>
      <c r="K79" s="3"/>
      <c r="L79" s="8"/>
      <c r="M79" s="10"/>
      <c r="O79" s="3"/>
      <c r="P79" s="8"/>
      <c r="Q79" s="10"/>
      <c r="S79" s="12">
        <v>3000</v>
      </c>
      <c r="T79" s="12">
        <v>2</v>
      </c>
      <c r="U79" s="8">
        <f t="shared" si="60"/>
        <v>0</v>
      </c>
      <c r="V79" s="31">
        <f t="shared" si="58"/>
        <v>0</v>
      </c>
      <c r="X79" s="8">
        <f t="shared" si="61"/>
        <v>0</v>
      </c>
      <c r="Y79" s="8">
        <f t="shared" si="62"/>
        <v>0</v>
      </c>
      <c r="Z79" s="8">
        <f t="shared" si="63"/>
        <v>0</v>
      </c>
      <c r="AB79" s="8">
        <f t="shared" si="64"/>
        <v>0</v>
      </c>
      <c r="AC79" s="8">
        <f t="shared" si="65"/>
        <v>0</v>
      </c>
      <c r="AD79" s="8">
        <f t="shared" si="66"/>
        <v>0</v>
      </c>
      <c r="AF79" s="8">
        <f t="shared" si="67"/>
        <v>0</v>
      </c>
      <c r="AG79" s="8">
        <f t="shared" si="68"/>
        <v>0</v>
      </c>
      <c r="AH79" s="8">
        <f t="shared" si="69"/>
        <v>0</v>
      </c>
      <c r="AJ79" s="8">
        <f t="shared" si="70"/>
        <v>0</v>
      </c>
      <c r="AK79" s="8">
        <f t="shared" si="71"/>
        <v>0</v>
      </c>
      <c r="AL79" s="8">
        <f t="shared" si="72"/>
        <v>0</v>
      </c>
      <c r="AM79" s="2">
        <v>0</v>
      </c>
      <c r="AN79" s="2">
        <v>0</v>
      </c>
      <c r="AO79" s="34">
        <f t="shared" si="59"/>
        <v>0.1</v>
      </c>
      <c r="AQ79" s="2">
        <v>5</v>
      </c>
    </row>
    <row r="80" spans="1:43">
      <c r="A80" s="3" t="s">
        <v>131</v>
      </c>
      <c r="B80" s="4">
        <v>3.2</v>
      </c>
      <c r="C80" s="4">
        <v>2.23</v>
      </c>
      <c r="D80" s="5">
        <f t="shared" si="57"/>
        <v>0</v>
      </c>
      <c r="E80" s="5">
        <f t="shared" si="56"/>
        <v>0</v>
      </c>
      <c r="G80" s="3"/>
      <c r="H80" s="8"/>
      <c r="I80" s="10"/>
      <c r="K80" s="3"/>
      <c r="L80" s="8"/>
      <c r="M80" s="10"/>
      <c r="O80" s="3"/>
      <c r="P80" s="8"/>
      <c r="Q80" s="10"/>
      <c r="S80" s="12">
        <v>3000</v>
      </c>
      <c r="T80" s="12">
        <v>2</v>
      </c>
      <c r="U80" s="8">
        <f t="shared" si="60"/>
        <v>0</v>
      </c>
      <c r="V80" s="31">
        <f t="shared" si="58"/>
        <v>0</v>
      </c>
      <c r="X80" s="8">
        <f t="shared" si="61"/>
        <v>0</v>
      </c>
      <c r="Y80" s="8">
        <f t="shared" si="62"/>
        <v>0</v>
      </c>
      <c r="Z80" s="8">
        <f t="shared" si="63"/>
        <v>0</v>
      </c>
      <c r="AB80" s="8">
        <f t="shared" si="64"/>
        <v>0</v>
      </c>
      <c r="AC80" s="8">
        <f t="shared" si="65"/>
        <v>0</v>
      </c>
      <c r="AD80" s="8">
        <f t="shared" si="66"/>
        <v>0</v>
      </c>
      <c r="AF80" s="8">
        <f t="shared" si="67"/>
        <v>0</v>
      </c>
      <c r="AG80" s="8">
        <f t="shared" si="68"/>
        <v>0</v>
      </c>
      <c r="AH80" s="8">
        <f t="shared" si="69"/>
        <v>0</v>
      </c>
      <c r="AJ80" s="8">
        <f t="shared" si="70"/>
        <v>0</v>
      </c>
      <c r="AK80" s="8">
        <f t="shared" si="71"/>
        <v>0</v>
      </c>
      <c r="AL80" s="8">
        <f t="shared" si="72"/>
        <v>0</v>
      </c>
      <c r="AM80" s="2">
        <v>0</v>
      </c>
      <c r="AN80" s="2">
        <v>0</v>
      </c>
      <c r="AO80" s="34">
        <f t="shared" si="59"/>
        <v>0.1</v>
      </c>
      <c r="AQ80" s="2">
        <v>5</v>
      </c>
    </row>
    <row r="81" spans="1:43">
      <c r="A81" s="3" t="s">
        <v>111</v>
      </c>
      <c r="B81" s="4">
        <v>3.26</v>
      </c>
      <c r="C81" s="4">
        <v>3</v>
      </c>
      <c r="D81" s="5">
        <f t="shared" si="57"/>
        <v>0</v>
      </c>
      <c r="E81" s="5">
        <f t="shared" si="56"/>
        <v>0</v>
      </c>
      <c r="G81" s="3"/>
      <c r="H81" s="8"/>
      <c r="I81" s="10"/>
      <c r="K81" s="3"/>
      <c r="L81" s="8"/>
      <c r="M81" s="10"/>
      <c r="O81" s="3"/>
      <c r="P81" s="8"/>
      <c r="Q81" s="10"/>
      <c r="S81" s="12">
        <v>3000</v>
      </c>
      <c r="T81" s="12">
        <v>2</v>
      </c>
      <c r="U81" s="8">
        <f t="shared" si="60"/>
        <v>0</v>
      </c>
      <c r="V81" s="31">
        <f t="shared" si="58"/>
        <v>0</v>
      </c>
      <c r="X81" s="8">
        <f t="shared" si="61"/>
        <v>0</v>
      </c>
      <c r="Y81" s="8">
        <f t="shared" si="62"/>
        <v>0</v>
      </c>
      <c r="Z81" s="8">
        <f t="shared" si="63"/>
        <v>0</v>
      </c>
      <c r="AB81" s="8">
        <f t="shared" si="64"/>
        <v>0</v>
      </c>
      <c r="AC81" s="8">
        <f t="shared" si="65"/>
        <v>0</v>
      </c>
      <c r="AD81" s="8">
        <f t="shared" si="66"/>
        <v>0</v>
      </c>
      <c r="AF81" s="8">
        <f t="shared" si="67"/>
        <v>0</v>
      </c>
      <c r="AG81" s="8">
        <f t="shared" si="68"/>
        <v>0</v>
      </c>
      <c r="AH81" s="8">
        <f t="shared" si="69"/>
        <v>0</v>
      </c>
      <c r="AJ81" s="8">
        <f t="shared" si="70"/>
        <v>0</v>
      </c>
      <c r="AK81" s="8">
        <f t="shared" si="71"/>
        <v>0</v>
      </c>
      <c r="AL81" s="8">
        <f t="shared" si="72"/>
        <v>0</v>
      </c>
      <c r="AM81" s="2">
        <v>0</v>
      </c>
      <c r="AN81" s="2">
        <v>0</v>
      </c>
      <c r="AO81" s="34">
        <f t="shared" si="59"/>
        <v>0.1</v>
      </c>
      <c r="AQ81" s="2">
        <v>5</v>
      </c>
    </row>
    <row r="82" spans="1:43">
      <c r="A82" s="3" t="s">
        <v>114</v>
      </c>
      <c r="B82" s="4">
        <v>3.76</v>
      </c>
      <c r="C82" s="4">
        <v>3.28</v>
      </c>
      <c r="D82" s="5">
        <f t="shared" si="57"/>
        <v>0</v>
      </c>
      <c r="E82" s="5">
        <f t="shared" si="56"/>
        <v>0</v>
      </c>
      <c r="G82" s="3"/>
      <c r="H82" s="8"/>
      <c r="I82" s="10"/>
      <c r="K82" s="3"/>
      <c r="L82" s="8"/>
      <c r="M82" s="10"/>
      <c r="O82" s="3"/>
      <c r="P82" s="8"/>
      <c r="Q82" s="10"/>
      <c r="S82" s="12">
        <v>3000</v>
      </c>
      <c r="T82" s="12">
        <v>2</v>
      </c>
      <c r="U82" s="8">
        <f t="shared" si="60"/>
        <v>0</v>
      </c>
      <c r="V82" s="31">
        <f t="shared" si="58"/>
        <v>0</v>
      </c>
      <c r="X82" s="8">
        <f t="shared" si="61"/>
        <v>0</v>
      </c>
      <c r="Y82" s="8">
        <f t="shared" si="62"/>
        <v>0</v>
      </c>
      <c r="Z82" s="8">
        <f t="shared" si="63"/>
        <v>0</v>
      </c>
      <c r="AB82" s="8">
        <f t="shared" si="64"/>
        <v>0</v>
      </c>
      <c r="AC82" s="8">
        <f t="shared" si="65"/>
        <v>0</v>
      </c>
      <c r="AD82" s="8">
        <f t="shared" si="66"/>
        <v>0</v>
      </c>
      <c r="AF82" s="8">
        <f t="shared" si="67"/>
        <v>0</v>
      </c>
      <c r="AG82" s="8">
        <f t="shared" si="68"/>
        <v>0</v>
      </c>
      <c r="AH82" s="8">
        <f t="shared" si="69"/>
        <v>0</v>
      </c>
      <c r="AJ82" s="8">
        <f t="shared" si="70"/>
        <v>0</v>
      </c>
      <c r="AK82" s="8">
        <f t="shared" si="71"/>
        <v>0</v>
      </c>
      <c r="AL82" s="8">
        <f t="shared" si="72"/>
        <v>0</v>
      </c>
      <c r="AM82" s="2">
        <v>0</v>
      </c>
      <c r="AN82" s="2">
        <v>0</v>
      </c>
      <c r="AO82" s="34">
        <f t="shared" si="59"/>
        <v>0.1</v>
      </c>
      <c r="AQ82" s="2">
        <v>5</v>
      </c>
    </row>
    <row r="83" spans="1:43">
      <c r="A83" s="3" t="s">
        <v>125</v>
      </c>
      <c r="B83" s="4">
        <v>1.06</v>
      </c>
      <c r="C83" s="4">
        <v>0.93</v>
      </c>
      <c r="D83" s="5">
        <f t="shared" si="57"/>
        <v>0</v>
      </c>
      <c r="E83" s="5">
        <f t="shared" si="56"/>
        <v>0</v>
      </c>
      <c r="G83" s="3"/>
      <c r="H83" s="8"/>
      <c r="I83" s="10"/>
      <c r="K83" s="3"/>
      <c r="L83" s="8"/>
      <c r="M83" s="10"/>
      <c r="O83" s="3"/>
      <c r="P83" s="8"/>
      <c r="Q83" s="10"/>
      <c r="S83" s="12">
        <v>3000</v>
      </c>
      <c r="T83" s="12">
        <v>2</v>
      </c>
      <c r="U83" s="8">
        <f t="shared" si="60"/>
        <v>0</v>
      </c>
      <c r="V83" s="31">
        <f t="shared" si="58"/>
        <v>0</v>
      </c>
      <c r="X83" s="8">
        <f t="shared" si="61"/>
        <v>0</v>
      </c>
      <c r="Y83" s="8">
        <f t="shared" si="62"/>
        <v>0</v>
      </c>
      <c r="Z83" s="8">
        <f t="shared" si="63"/>
        <v>0</v>
      </c>
      <c r="AB83" s="8">
        <f t="shared" si="64"/>
        <v>0</v>
      </c>
      <c r="AC83" s="8">
        <f t="shared" si="65"/>
        <v>0</v>
      </c>
      <c r="AD83" s="8">
        <f t="shared" si="66"/>
        <v>0</v>
      </c>
      <c r="AF83" s="8">
        <f t="shared" si="67"/>
        <v>0</v>
      </c>
      <c r="AG83" s="8">
        <f t="shared" si="68"/>
        <v>0</v>
      </c>
      <c r="AH83" s="8">
        <f t="shared" si="69"/>
        <v>0</v>
      </c>
      <c r="AJ83" s="8">
        <f t="shared" si="70"/>
        <v>0</v>
      </c>
      <c r="AK83" s="8">
        <f t="shared" si="71"/>
        <v>0</v>
      </c>
      <c r="AL83" s="8">
        <f t="shared" si="72"/>
        <v>0</v>
      </c>
      <c r="AM83" s="2">
        <v>0</v>
      </c>
      <c r="AN83" s="2">
        <v>0</v>
      </c>
      <c r="AO83" s="34">
        <f t="shared" si="59"/>
        <v>0.1</v>
      </c>
      <c r="AQ83" s="2">
        <v>5</v>
      </c>
    </row>
    <row r="84" spans="1:43">
      <c r="A84" s="3" t="s">
        <v>115</v>
      </c>
      <c r="B84" s="4">
        <v>1.41</v>
      </c>
      <c r="C84" s="4">
        <v>1.22</v>
      </c>
      <c r="D84" s="5">
        <f t="shared" si="57"/>
        <v>0</v>
      </c>
      <c r="E84" s="5">
        <f t="shared" si="56"/>
        <v>0</v>
      </c>
      <c r="G84" s="3"/>
      <c r="H84" s="8"/>
      <c r="I84" s="10"/>
      <c r="K84" s="3"/>
      <c r="L84" s="8"/>
      <c r="M84" s="10"/>
      <c r="O84" s="3"/>
      <c r="P84" s="8"/>
      <c r="Q84" s="10"/>
      <c r="S84" s="12">
        <v>3000</v>
      </c>
      <c r="T84" s="12">
        <v>2</v>
      </c>
      <c r="U84" s="8">
        <f t="shared" si="60"/>
        <v>0</v>
      </c>
      <c r="V84" s="31">
        <f t="shared" si="58"/>
        <v>0</v>
      </c>
      <c r="X84" s="8">
        <f t="shared" si="61"/>
        <v>0</v>
      </c>
      <c r="Y84" s="8">
        <f t="shared" si="62"/>
        <v>0</v>
      </c>
      <c r="Z84" s="8">
        <f t="shared" si="63"/>
        <v>0</v>
      </c>
      <c r="AB84" s="8">
        <f t="shared" si="64"/>
        <v>0</v>
      </c>
      <c r="AC84" s="8">
        <f t="shared" si="65"/>
        <v>0</v>
      </c>
      <c r="AD84" s="8">
        <f t="shared" si="66"/>
        <v>0</v>
      </c>
      <c r="AF84" s="8">
        <f t="shared" si="67"/>
        <v>0</v>
      </c>
      <c r="AG84" s="8">
        <f t="shared" si="68"/>
        <v>0</v>
      </c>
      <c r="AH84" s="8">
        <f t="shared" si="69"/>
        <v>0</v>
      </c>
      <c r="AJ84" s="8">
        <f t="shared" si="70"/>
        <v>0</v>
      </c>
      <c r="AK84" s="8">
        <f t="shared" si="71"/>
        <v>0</v>
      </c>
      <c r="AL84" s="8">
        <f t="shared" si="72"/>
        <v>0</v>
      </c>
      <c r="AM84" s="2">
        <v>0</v>
      </c>
      <c r="AN84" s="2">
        <v>0</v>
      </c>
      <c r="AO84" s="34">
        <f t="shared" si="59"/>
        <v>0.1</v>
      </c>
      <c r="AQ84" s="2">
        <v>5</v>
      </c>
    </row>
    <row r="85" spans="1:43">
      <c r="A85" s="3" t="s">
        <v>109</v>
      </c>
      <c r="B85" s="4">
        <v>5.29</v>
      </c>
      <c r="C85" s="4">
        <v>4.18</v>
      </c>
      <c r="D85" s="5">
        <f t="shared" si="57"/>
        <v>0</v>
      </c>
      <c r="E85" s="5">
        <f t="shared" si="56"/>
        <v>0</v>
      </c>
      <c r="G85" s="3"/>
      <c r="H85" s="8"/>
      <c r="I85" s="10"/>
      <c r="K85" s="3"/>
      <c r="L85" s="8"/>
      <c r="M85" s="10"/>
      <c r="O85" s="3"/>
      <c r="P85" s="8"/>
      <c r="Q85" s="10"/>
      <c r="S85" s="12">
        <v>3000</v>
      </c>
      <c r="T85" s="12">
        <v>2</v>
      </c>
      <c r="U85" s="8">
        <f t="shared" si="60"/>
        <v>0</v>
      </c>
      <c r="V85" s="31">
        <f t="shared" si="58"/>
        <v>0</v>
      </c>
      <c r="X85" s="8">
        <f t="shared" si="61"/>
        <v>0</v>
      </c>
      <c r="Y85" s="8">
        <f t="shared" si="62"/>
        <v>0</v>
      </c>
      <c r="Z85" s="8">
        <f t="shared" si="63"/>
        <v>0</v>
      </c>
      <c r="AB85" s="8">
        <f t="shared" si="64"/>
        <v>0</v>
      </c>
      <c r="AC85" s="8">
        <f t="shared" si="65"/>
        <v>0</v>
      </c>
      <c r="AD85" s="8">
        <f t="shared" si="66"/>
        <v>0</v>
      </c>
      <c r="AF85" s="8">
        <f t="shared" si="67"/>
        <v>0</v>
      </c>
      <c r="AG85" s="8">
        <f t="shared" si="68"/>
        <v>0</v>
      </c>
      <c r="AH85" s="8">
        <f t="shared" si="69"/>
        <v>0</v>
      </c>
      <c r="AJ85" s="8">
        <f t="shared" si="70"/>
        <v>0</v>
      </c>
      <c r="AK85" s="8">
        <f t="shared" si="71"/>
        <v>0</v>
      </c>
      <c r="AL85" s="8">
        <f t="shared" si="72"/>
        <v>0</v>
      </c>
      <c r="AM85" s="2">
        <v>0</v>
      </c>
      <c r="AN85" s="2">
        <v>0</v>
      </c>
      <c r="AO85" s="34">
        <f t="shared" si="59"/>
        <v>0.1</v>
      </c>
      <c r="AQ85" s="2">
        <v>5</v>
      </c>
    </row>
    <row r="86" spans="1:43">
      <c r="A86" s="3" t="s">
        <v>112</v>
      </c>
      <c r="B86" s="4">
        <v>7.25</v>
      </c>
      <c r="C86" s="4">
        <v>4.55</v>
      </c>
      <c r="D86" s="5">
        <f t="shared" si="57"/>
        <v>0</v>
      </c>
      <c r="E86" s="5">
        <f t="shared" si="56"/>
        <v>0</v>
      </c>
      <c r="G86" s="3"/>
      <c r="H86" s="8"/>
      <c r="I86" s="10"/>
      <c r="K86" s="3"/>
      <c r="L86" s="8"/>
      <c r="M86" s="10"/>
      <c r="O86" s="3"/>
      <c r="P86" s="8"/>
      <c r="Q86" s="10"/>
      <c r="S86" s="12">
        <v>3000</v>
      </c>
      <c r="T86" s="12">
        <v>2</v>
      </c>
      <c r="U86" s="8">
        <f t="shared" si="60"/>
        <v>0</v>
      </c>
      <c r="V86" s="31">
        <f t="shared" si="58"/>
        <v>0</v>
      </c>
      <c r="X86" s="8">
        <f t="shared" si="61"/>
        <v>0</v>
      </c>
      <c r="Y86" s="8">
        <f t="shared" si="62"/>
        <v>0</v>
      </c>
      <c r="Z86" s="8">
        <f t="shared" si="63"/>
        <v>0</v>
      </c>
      <c r="AB86" s="8">
        <f t="shared" si="64"/>
        <v>0</v>
      </c>
      <c r="AC86" s="8">
        <f t="shared" si="65"/>
        <v>0</v>
      </c>
      <c r="AD86" s="8">
        <f t="shared" si="66"/>
        <v>0</v>
      </c>
      <c r="AF86" s="8">
        <f t="shared" si="67"/>
        <v>0</v>
      </c>
      <c r="AG86" s="8">
        <f t="shared" si="68"/>
        <v>0</v>
      </c>
      <c r="AH86" s="8">
        <f t="shared" si="69"/>
        <v>0</v>
      </c>
      <c r="AJ86" s="8">
        <f t="shared" si="70"/>
        <v>0</v>
      </c>
      <c r="AK86" s="8">
        <f t="shared" si="71"/>
        <v>0</v>
      </c>
      <c r="AL86" s="8">
        <f t="shared" si="72"/>
        <v>0</v>
      </c>
      <c r="AM86" s="2">
        <v>0</v>
      </c>
      <c r="AN86" s="2">
        <v>0</v>
      </c>
      <c r="AO86" s="34">
        <f t="shared" si="59"/>
        <v>0.1</v>
      </c>
      <c r="AQ86" s="2">
        <v>5</v>
      </c>
    </row>
    <row r="87" spans="1:43">
      <c r="A87" s="3" t="s">
        <v>127</v>
      </c>
      <c r="B87" s="4">
        <v>2.67</v>
      </c>
      <c r="C87" s="4">
        <v>2.36</v>
      </c>
      <c r="D87" s="5">
        <f t="shared" si="57"/>
        <v>0</v>
      </c>
      <c r="E87" s="5">
        <f t="shared" si="56"/>
        <v>0</v>
      </c>
      <c r="G87" s="3"/>
      <c r="H87" s="8"/>
      <c r="I87" s="10"/>
      <c r="K87" s="3"/>
      <c r="L87" s="8"/>
      <c r="M87" s="10"/>
      <c r="O87" s="3"/>
      <c r="P87" s="8"/>
      <c r="Q87" s="10"/>
      <c r="S87" s="12">
        <v>3000</v>
      </c>
      <c r="T87" s="12">
        <v>2</v>
      </c>
      <c r="U87" s="8">
        <f t="shared" si="60"/>
        <v>0</v>
      </c>
      <c r="V87" s="31">
        <f t="shared" si="58"/>
        <v>0</v>
      </c>
      <c r="X87" s="8">
        <f t="shared" si="61"/>
        <v>0</v>
      </c>
      <c r="Y87" s="8">
        <f t="shared" si="62"/>
        <v>0</v>
      </c>
      <c r="Z87" s="8">
        <f t="shared" si="63"/>
        <v>0</v>
      </c>
      <c r="AB87" s="8">
        <f t="shared" si="64"/>
        <v>0</v>
      </c>
      <c r="AC87" s="8">
        <f t="shared" si="65"/>
        <v>0</v>
      </c>
      <c r="AD87" s="8">
        <f t="shared" si="66"/>
        <v>0</v>
      </c>
      <c r="AF87" s="8">
        <f t="shared" si="67"/>
        <v>0</v>
      </c>
      <c r="AG87" s="8">
        <f t="shared" si="68"/>
        <v>0</v>
      </c>
      <c r="AH87" s="8">
        <f t="shared" si="69"/>
        <v>0</v>
      </c>
      <c r="AJ87" s="8">
        <f t="shared" si="70"/>
        <v>0</v>
      </c>
      <c r="AK87" s="8">
        <f t="shared" si="71"/>
        <v>0</v>
      </c>
      <c r="AL87" s="8">
        <f t="shared" si="72"/>
        <v>0</v>
      </c>
      <c r="AM87" s="2">
        <v>0</v>
      </c>
      <c r="AN87" s="2">
        <v>0</v>
      </c>
      <c r="AO87" s="34">
        <f t="shared" si="59"/>
        <v>0.1</v>
      </c>
      <c r="AQ87" s="2">
        <v>5</v>
      </c>
    </row>
    <row r="88" spans="1:43">
      <c r="A88" s="3" t="s">
        <v>116</v>
      </c>
      <c r="B88" s="4">
        <v>3.29</v>
      </c>
      <c r="C88" s="4">
        <v>2.16</v>
      </c>
      <c r="D88" s="5">
        <f t="shared" si="57"/>
        <v>0</v>
      </c>
      <c r="E88" s="5">
        <f t="shared" si="56"/>
        <v>0</v>
      </c>
      <c r="G88" s="3"/>
      <c r="H88" s="8"/>
      <c r="I88" s="10"/>
      <c r="K88" s="3"/>
      <c r="L88" s="8"/>
      <c r="M88" s="10"/>
      <c r="O88" s="3"/>
      <c r="P88" s="8"/>
      <c r="Q88" s="10"/>
      <c r="S88" s="12">
        <v>3000</v>
      </c>
      <c r="T88" s="12">
        <v>2</v>
      </c>
      <c r="U88" s="8">
        <f t="shared" si="60"/>
        <v>0</v>
      </c>
      <c r="V88" s="31">
        <f t="shared" si="58"/>
        <v>0</v>
      </c>
      <c r="X88" s="8">
        <f t="shared" si="61"/>
        <v>0</v>
      </c>
      <c r="Y88" s="8">
        <f t="shared" si="62"/>
        <v>0</v>
      </c>
      <c r="Z88" s="8">
        <f t="shared" si="63"/>
        <v>0</v>
      </c>
      <c r="AB88" s="8">
        <f t="shared" si="64"/>
        <v>0</v>
      </c>
      <c r="AC88" s="8">
        <f t="shared" si="65"/>
        <v>0</v>
      </c>
      <c r="AD88" s="8">
        <f t="shared" si="66"/>
        <v>0</v>
      </c>
      <c r="AF88" s="8">
        <f t="shared" si="67"/>
        <v>0</v>
      </c>
      <c r="AG88" s="8">
        <f t="shared" si="68"/>
        <v>0</v>
      </c>
      <c r="AH88" s="8">
        <f t="shared" si="69"/>
        <v>0</v>
      </c>
      <c r="AJ88" s="8">
        <f t="shared" si="70"/>
        <v>0</v>
      </c>
      <c r="AK88" s="8">
        <f t="shared" si="71"/>
        <v>0</v>
      </c>
      <c r="AL88" s="8">
        <f t="shared" si="72"/>
        <v>0</v>
      </c>
      <c r="AM88" s="2">
        <v>0</v>
      </c>
      <c r="AN88" s="2">
        <v>0</v>
      </c>
      <c r="AO88" s="34">
        <f t="shared" si="59"/>
        <v>0.1</v>
      </c>
      <c r="AQ88" s="2">
        <v>5</v>
      </c>
    </row>
    <row r="89" spans="1:43">
      <c r="A89" s="3" t="s">
        <v>129</v>
      </c>
      <c r="B89" s="4">
        <v>1.57</v>
      </c>
      <c r="C89" s="4">
        <v>1.27</v>
      </c>
      <c r="D89" s="5">
        <f t="shared" si="57"/>
        <v>0</v>
      </c>
      <c r="E89" s="5">
        <f t="shared" si="56"/>
        <v>0</v>
      </c>
      <c r="G89" s="3"/>
      <c r="H89" s="8"/>
      <c r="I89" s="10"/>
      <c r="K89" s="3"/>
      <c r="L89" s="8"/>
      <c r="M89" s="10"/>
      <c r="O89" s="3"/>
      <c r="P89" s="8"/>
      <c r="Q89" s="10"/>
      <c r="S89" s="12">
        <v>3000</v>
      </c>
      <c r="T89" s="12">
        <v>2</v>
      </c>
      <c r="U89" s="8">
        <f t="shared" si="60"/>
        <v>0</v>
      </c>
      <c r="V89" s="31">
        <f t="shared" si="58"/>
        <v>0</v>
      </c>
      <c r="X89" s="8">
        <f t="shared" si="61"/>
        <v>0</v>
      </c>
      <c r="Y89" s="8">
        <f t="shared" si="62"/>
        <v>0</v>
      </c>
      <c r="Z89" s="8">
        <f t="shared" si="63"/>
        <v>0</v>
      </c>
      <c r="AB89" s="8">
        <f t="shared" si="64"/>
        <v>0</v>
      </c>
      <c r="AC89" s="8">
        <f t="shared" si="65"/>
        <v>0</v>
      </c>
      <c r="AD89" s="8">
        <f t="shared" si="66"/>
        <v>0</v>
      </c>
      <c r="AF89" s="8">
        <f t="shared" si="67"/>
        <v>0</v>
      </c>
      <c r="AG89" s="8">
        <f t="shared" si="68"/>
        <v>0</v>
      </c>
      <c r="AH89" s="8">
        <f t="shared" si="69"/>
        <v>0</v>
      </c>
      <c r="AJ89" s="8">
        <f t="shared" si="70"/>
        <v>0</v>
      </c>
      <c r="AK89" s="8">
        <f t="shared" si="71"/>
        <v>0</v>
      </c>
      <c r="AL89" s="8">
        <f t="shared" si="72"/>
        <v>0</v>
      </c>
      <c r="AM89" s="2">
        <v>0</v>
      </c>
      <c r="AN89" s="2">
        <v>0</v>
      </c>
      <c r="AO89" s="34">
        <f t="shared" si="59"/>
        <v>0.1</v>
      </c>
      <c r="AQ89" s="2">
        <v>5</v>
      </c>
    </row>
  </sheetData>
  <mergeCells count="11">
    <mergeCell ref="AM2:AQ2"/>
    <mergeCell ref="AJ1:AL1"/>
    <mergeCell ref="B1:E1"/>
    <mergeCell ref="AF1:AH1"/>
    <mergeCell ref="G1:I1"/>
    <mergeCell ref="K1:M1"/>
    <mergeCell ref="O1:Q1"/>
    <mergeCell ref="U1:V1"/>
    <mergeCell ref="S1:T1"/>
    <mergeCell ref="X1:Z1"/>
    <mergeCell ref="AB1:AD1"/>
  </mergeCells>
  <conditionalFormatting sqref="E3:E10">
    <cfRule type="top10" dxfId="9" priority="91" rank="1"/>
  </conditionalFormatting>
  <conditionalFormatting sqref="D3:D10">
    <cfRule type="top10" dxfId="8" priority="90" rank="1"/>
  </conditionalFormatting>
  <conditionalFormatting sqref="D3:E10 D12:E32">
    <cfRule type="cellIs" dxfId="7" priority="81" operator="lessThan">
      <formula>0</formula>
    </cfRule>
    <cfRule type="cellIs" dxfId="6" priority="93" operator="greaterThan">
      <formula>0</formula>
    </cfRule>
  </conditionalFormatting>
  <conditionalFormatting sqref="D12:D32">
    <cfRule type="top10" dxfId="5" priority="89" rank="1"/>
  </conditionalFormatting>
  <conditionalFormatting sqref="E12:E32">
    <cfRule type="top10" dxfId="4" priority="82" rank="1"/>
  </conditionalFormatting>
  <conditionalFormatting sqref="D34:E57 D59:E73 D75:E89">
    <cfRule type="cellIs" dxfId="3" priority="1" operator="lessThan">
      <formula>0</formula>
    </cfRule>
    <cfRule type="cellIs" dxfId="2" priority="4" operator="greaterThan">
      <formula>0</formula>
    </cfRule>
  </conditionalFormatting>
  <conditionalFormatting sqref="D34:D57 D59:D73 D75:D89">
    <cfRule type="top10" dxfId="1" priority="3" rank="1"/>
  </conditionalFormatting>
  <conditionalFormatting sqref="E34:E57 E59:E73 E75:E89">
    <cfRule type="top10" dxfId="0" priority="2" rank="1"/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A10" sqref="A10"/>
    </sheetView>
  </sheetViews>
  <sheetFormatPr defaultRowHeight="15"/>
  <cols>
    <col min="1" max="1" width="20" style="1" bestFit="1" customWidth="1"/>
    <col min="2" max="2" width="14.7109375" style="1" bestFit="1" customWidth="1"/>
    <col min="3" max="3" width="13.7109375" style="1" bestFit="1" customWidth="1"/>
    <col min="4" max="4" width="14.5703125" style="1" bestFit="1" customWidth="1"/>
    <col min="5" max="5" width="13.5703125" style="1" bestFit="1" customWidth="1"/>
    <col min="6" max="16384" width="9.140625" style="1"/>
  </cols>
  <sheetData>
    <row r="1" spans="1:5">
      <c r="A1" s="1" t="s">
        <v>51</v>
      </c>
      <c r="B1" s="1" t="s">
        <v>48</v>
      </c>
      <c r="C1" s="1" t="s">
        <v>52</v>
      </c>
      <c r="D1" s="1" t="s">
        <v>49</v>
      </c>
      <c r="E1" s="1" t="s">
        <v>50</v>
      </c>
    </row>
    <row r="2" spans="1:5">
      <c r="A2" s="1" t="s">
        <v>0</v>
      </c>
      <c r="B2" s="1">
        <v>47159137</v>
      </c>
      <c r="C2" s="1">
        <v>4900000</v>
      </c>
      <c r="D2" s="1">
        <v>60000000</v>
      </c>
      <c r="E2" s="1">
        <f>(D2-(B2+C2))</f>
        <v>7940863</v>
      </c>
    </row>
    <row r="3" spans="1:5">
      <c r="A3" s="1" t="s">
        <v>36</v>
      </c>
      <c r="B3" s="1">
        <v>107273000</v>
      </c>
      <c r="C3" s="1">
        <f>496800+4800000+3000000</f>
        <v>8296800</v>
      </c>
      <c r="D3" s="1">
        <f>16391976+98351856+16391998.8</f>
        <v>131135830.8</v>
      </c>
      <c r="E3" s="1">
        <f>D3-(B3+C3)</f>
        <v>15566030.799999997</v>
      </c>
    </row>
    <row r="4" spans="1:5">
      <c r="B4" s="1">
        <v>102407384.95999999</v>
      </c>
      <c r="C4" s="1">
        <f>496800*2+5000000+1800000+1500000+500000</f>
        <v>9793600</v>
      </c>
      <c r="D4" s="1">
        <v>132203508.48999999</v>
      </c>
      <c r="E4" s="1">
        <f>D4-(B4+C4)</f>
        <v>20002523.530000001</v>
      </c>
    </row>
    <row r="5" spans="1:5">
      <c r="B5" s="1">
        <v>197999902.72</v>
      </c>
      <c r="C5" s="1">
        <f>496800+496800+5000000+5000000+3000000</f>
        <v>13993600</v>
      </c>
      <c r="D5" s="1">
        <v>205084456.72</v>
      </c>
      <c r="E5" s="1">
        <f>D5-(B5+C5)</f>
        <v>-6909046</v>
      </c>
    </row>
    <row r="6" spans="1:5">
      <c r="A6" s="1" t="s">
        <v>94</v>
      </c>
      <c r="B6" s="1">
        <v>85005736.799999997</v>
      </c>
    </row>
    <row r="7" spans="1:5">
      <c r="A7" s="1" t="s">
        <v>93</v>
      </c>
      <c r="B7" s="1">
        <v>118664894</v>
      </c>
    </row>
  </sheetData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2"/>
  <sheetViews>
    <sheetView topLeftCell="A10" workbookViewId="0">
      <selection activeCell="A33" sqref="A33"/>
    </sheetView>
  </sheetViews>
  <sheetFormatPr defaultRowHeight="15"/>
  <sheetData>
    <row r="1" spans="1:13">
      <c r="A1" t="s">
        <v>117</v>
      </c>
    </row>
    <row r="3" spans="1:13">
      <c r="A3" t="s">
        <v>109</v>
      </c>
      <c r="B3">
        <f>3000/20</f>
        <v>150</v>
      </c>
      <c r="D3" t="s">
        <v>103</v>
      </c>
      <c r="E3">
        <f>40/5</f>
        <v>8</v>
      </c>
    </row>
    <row r="4" spans="1:13">
      <c r="A4">
        <f>D4*B3</f>
        <v>24000</v>
      </c>
      <c r="D4">
        <f>G5*E3</f>
        <v>160</v>
      </c>
      <c r="G4" t="s">
        <v>88</v>
      </c>
      <c r="H4">
        <f>10/3</f>
        <v>3.3333333333333335</v>
      </c>
    </row>
    <row r="5" spans="1:13">
      <c r="G5">
        <f>J8*H4</f>
        <v>20</v>
      </c>
    </row>
    <row r="7" spans="1:13">
      <c r="A7" t="s">
        <v>110</v>
      </c>
      <c r="B7">
        <f>3000/20</f>
        <v>150</v>
      </c>
      <c r="D7" t="s">
        <v>14</v>
      </c>
      <c r="E7">
        <f>40/5</f>
        <v>8</v>
      </c>
      <c r="J7" t="s">
        <v>34</v>
      </c>
      <c r="K7">
        <f>6/1</f>
        <v>6</v>
      </c>
    </row>
    <row r="8" spans="1:13">
      <c r="A8">
        <f>D8*B7</f>
        <v>24000</v>
      </c>
      <c r="D8">
        <f>G5*E7</f>
        <v>160</v>
      </c>
      <c r="J8">
        <f>M15*K7</f>
        <v>6</v>
      </c>
    </row>
    <row r="11" spans="1:13">
      <c r="A11" t="s">
        <v>111</v>
      </c>
      <c r="B11">
        <f>3000/20</f>
        <v>150</v>
      </c>
      <c r="D11" t="s">
        <v>104</v>
      </c>
      <c r="E11">
        <f>40/5</f>
        <v>8</v>
      </c>
    </row>
    <row r="12" spans="1:13">
      <c r="A12">
        <f>D12*B11</f>
        <v>24000</v>
      </c>
      <c r="D12">
        <f>G14*E11</f>
        <v>160</v>
      </c>
    </row>
    <row r="13" spans="1:13">
      <c r="G13" t="s">
        <v>89</v>
      </c>
      <c r="H13">
        <f>10/3</f>
        <v>3.3333333333333335</v>
      </c>
    </row>
    <row r="14" spans="1:13">
      <c r="G14">
        <f>J8*H13</f>
        <v>20</v>
      </c>
      <c r="M14" t="s">
        <v>102</v>
      </c>
    </row>
    <row r="15" spans="1:13">
      <c r="A15" t="s">
        <v>112</v>
      </c>
      <c r="B15">
        <f>3000/20</f>
        <v>150</v>
      </c>
      <c r="D15" t="s">
        <v>105</v>
      </c>
      <c r="E15">
        <f>40/5</f>
        <v>8</v>
      </c>
      <c r="M15">
        <v>1</v>
      </c>
    </row>
    <row r="16" spans="1:13">
      <c r="A16">
        <f>D16*B15</f>
        <v>24000</v>
      </c>
      <c r="D16">
        <f>G14*E15</f>
        <v>160</v>
      </c>
    </row>
    <row r="19" spans="1:11">
      <c r="A19" t="s">
        <v>113</v>
      </c>
      <c r="B19">
        <f>3000/20</f>
        <v>150</v>
      </c>
      <c r="D19" t="s">
        <v>2</v>
      </c>
      <c r="E19">
        <f>40/5</f>
        <v>8</v>
      </c>
    </row>
    <row r="20" spans="1:11">
      <c r="A20">
        <f>D20*B19</f>
        <v>24000</v>
      </c>
      <c r="D20">
        <f>G22*E19</f>
        <v>160</v>
      </c>
    </row>
    <row r="21" spans="1:11">
      <c r="G21" t="s">
        <v>90</v>
      </c>
      <c r="H21">
        <f>10/3</f>
        <v>3.3333333333333335</v>
      </c>
    </row>
    <row r="22" spans="1:11">
      <c r="G22">
        <f>J26*H21</f>
        <v>20</v>
      </c>
    </row>
    <row r="23" spans="1:11">
      <c r="A23" t="s">
        <v>114</v>
      </c>
      <c r="B23">
        <f>3000/20</f>
        <v>150</v>
      </c>
      <c r="D23" t="s">
        <v>106</v>
      </c>
      <c r="E23">
        <f>40/5</f>
        <v>8</v>
      </c>
    </row>
    <row r="24" spans="1:11">
      <c r="A24">
        <f>D24*B23</f>
        <v>24000</v>
      </c>
      <c r="D24">
        <f>G22*E23</f>
        <v>160</v>
      </c>
    </row>
    <row r="25" spans="1:11">
      <c r="J25" t="s">
        <v>35</v>
      </c>
      <c r="K25">
        <f>6/1</f>
        <v>6</v>
      </c>
    </row>
    <row r="26" spans="1:11">
      <c r="J26">
        <f>M15*K25</f>
        <v>6</v>
      </c>
    </row>
    <row r="27" spans="1:11">
      <c r="A27" t="s">
        <v>115</v>
      </c>
      <c r="B27">
        <f>3000/20</f>
        <v>150</v>
      </c>
      <c r="D27" t="s">
        <v>107</v>
      </c>
      <c r="E27">
        <f>40/5</f>
        <v>8</v>
      </c>
    </row>
    <row r="28" spans="1:11">
      <c r="A28">
        <f>D28*B27</f>
        <v>24000</v>
      </c>
      <c r="D28">
        <f>G29*E27</f>
        <v>160</v>
      </c>
      <c r="G28" t="s">
        <v>86</v>
      </c>
      <c r="H28">
        <f>10/3</f>
        <v>3.3333333333333335</v>
      </c>
    </row>
    <row r="29" spans="1:11">
      <c r="G29">
        <f>J26*H28</f>
        <v>20</v>
      </c>
    </row>
    <row r="31" spans="1:11">
      <c r="A31" t="s">
        <v>116</v>
      </c>
      <c r="B31">
        <f>3000/20</f>
        <v>150</v>
      </c>
      <c r="D31" t="s">
        <v>108</v>
      </c>
      <c r="E31">
        <f>40/5</f>
        <v>8</v>
      </c>
    </row>
    <row r="32" spans="1:11">
      <c r="A32">
        <f>D32*B31</f>
        <v>24000</v>
      </c>
      <c r="D32">
        <f>G29*E31</f>
        <v>160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defaultRowHeight="15"/>
  <sheetData>
    <row r="1" spans="1:2">
      <c r="A1" t="s">
        <v>95</v>
      </c>
      <c r="B1">
        <v>63.6</v>
      </c>
    </row>
    <row r="2" spans="1:2">
      <c r="A2" t="s">
        <v>96</v>
      </c>
      <c r="B2" t="s">
        <v>99</v>
      </c>
    </row>
    <row r="3" spans="1:2">
      <c r="A3" t="s">
        <v>97</v>
      </c>
      <c r="B3" t="s">
        <v>98</v>
      </c>
    </row>
    <row r="4" spans="1:2">
      <c r="A4" t="s">
        <v>100</v>
      </c>
      <c r="B4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Figures and Projections</vt:lpstr>
      <vt:lpstr>Tests</vt:lpstr>
      <vt:lpstr>Conversion</vt:lpstr>
      <vt:lpstr>Scratch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2013-10-02T04:33:15Z</dcterms:modified>
</cp:coreProperties>
</file>