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851" activeTab="3"/>
  </bookViews>
  <sheets>
    <sheet name="Payroll" sheetId="1" r:id="rId1"/>
    <sheet name="Jan 12 - 18" sheetId="2" r:id="rId2"/>
    <sheet name="Jan 19 - 25" sheetId="3" r:id="rId3"/>
    <sheet name="Jan 26 - Feb 2" sheetId="4" r:id="rId4"/>
  </sheets>
  <calcPr calcId="144525" iterateDelta="1E-4"/>
  <fileRecoveryPr repairLoad="1"/>
</workbook>
</file>

<file path=xl/calcChain.xml><?xml version="1.0" encoding="utf-8"?>
<calcChain xmlns="http://schemas.openxmlformats.org/spreadsheetml/2006/main">
  <c r="V15" i="4" l="1"/>
  <c r="W23" i="4"/>
  <c r="W22" i="4"/>
  <c r="W21" i="4"/>
  <c r="W20" i="4"/>
  <c r="W19" i="4"/>
  <c r="W18" i="4"/>
  <c r="V25" i="4"/>
  <c r="V26" i="4"/>
  <c r="V2" i="4"/>
  <c r="W26" i="4" l="1"/>
  <c r="U34" i="4"/>
  <c r="V32" i="4" s="1"/>
  <c r="K118" i="4"/>
  <c r="N118" i="4" s="1"/>
  <c r="K117" i="4"/>
  <c r="N117" i="4" s="1"/>
  <c r="K116" i="4"/>
  <c r="N116" i="4" s="1"/>
  <c r="K115" i="4"/>
  <c r="N115" i="4" s="1"/>
  <c r="K114" i="4"/>
  <c r="N114" i="4" s="1"/>
  <c r="K113" i="4"/>
  <c r="N113" i="4" s="1"/>
  <c r="K112" i="4"/>
  <c r="N112" i="4" s="1"/>
  <c r="K111" i="4"/>
  <c r="N111" i="4" s="1"/>
  <c r="K110" i="4"/>
  <c r="N110" i="4" s="1"/>
  <c r="K109" i="4"/>
  <c r="N109" i="4" s="1"/>
  <c r="K108" i="4"/>
  <c r="N108" i="4" s="1"/>
  <c r="K107" i="4"/>
  <c r="N107" i="4" s="1"/>
  <c r="K101" i="4"/>
  <c r="N101" i="4" s="1"/>
  <c r="K100" i="4"/>
  <c r="N100" i="4" s="1"/>
  <c r="K99" i="4"/>
  <c r="N99" i="4" s="1"/>
  <c r="K98" i="4"/>
  <c r="N98" i="4" s="1"/>
  <c r="K97" i="4"/>
  <c r="N97" i="4" s="1"/>
  <c r="K96" i="4"/>
  <c r="N96" i="4" s="1"/>
  <c r="K95" i="4"/>
  <c r="N95" i="4" s="1"/>
  <c r="K94" i="4"/>
  <c r="N94" i="4" s="1"/>
  <c r="K93" i="4"/>
  <c r="N93" i="4" s="1"/>
  <c r="K92" i="4"/>
  <c r="N92" i="4" s="1"/>
  <c r="K91" i="4"/>
  <c r="N91" i="4" s="1"/>
  <c r="K90" i="4"/>
  <c r="N90" i="4" s="1"/>
  <c r="K89" i="4"/>
  <c r="N89" i="4" s="1"/>
  <c r="K88" i="4"/>
  <c r="N88" i="4" s="1"/>
  <c r="K87" i="4"/>
  <c r="N87" i="4" s="1"/>
  <c r="K86" i="4"/>
  <c r="N86" i="4" s="1"/>
  <c r="K85" i="4"/>
  <c r="N85" i="4" s="1"/>
  <c r="K84" i="4"/>
  <c r="N84" i="4" s="1"/>
  <c r="K83" i="4"/>
  <c r="N83" i="4" s="1"/>
  <c r="K82" i="4"/>
  <c r="N82" i="4" s="1"/>
  <c r="K81" i="4"/>
  <c r="N81" i="4" s="1"/>
  <c r="K80" i="4"/>
  <c r="N80" i="4" s="1"/>
  <c r="K79" i="4"/>
  <c r="N79" i="4" s="1"/>
  <c r="K78" i="4"/>
  <c r="N78" i="4" s="1"/>
  <c r="K77" i="4"/>
  <c r="N77" i="4" s="1"/>
  <c r="K76" i="4"/>
  <c r="N76" i="4" s="1"/>
  <c r="K75" i="4"/>
  <c r="N75" i="4" s="1"/>
  <c r="K74" i="4"/>
  <c r="N74" i="4" s="1"/>
  <c r="K73" i="4"/>
  <c r="N73" i="4" s="1"/>
  <c r="K72" i="4"/>
  <c r="N72" i="4" s="1"/>
  <c r="K71" i="4"/>
  <c r="N71" i="4" s="1"/>
  <c r="K70" i="4"/>
  <c r="N70" i="4" s="1"/>
  <c r="K69" i="4"/>
  <c r="N69" i="4" s="1"/>
  <c r="K68" i="4"/>
  <c r="N68" i="4" s="1"/>
  <c r="K67" i="4"/>
  <c r="N67" i="4" s="1"/>
  <c r="K66" i="4"/>
  <c r="N66" i="4" s="1"/>
  <c r="K65" i="4"/>
  <c r="N65" i="4" s="1"/>
  <c r="K64" i="4"/>
  <c r="N64" i="4" s="1"/>
  <c r="K63" i="4"/>
  <c r="N63" i="4" s="1"/>
  <c r="K62" i="4"/>
  <c r="N62" i="4" s="1"/>
  <c r="K61" i="4"/>
  <c r="N61" i="4" s="1"/>
  <c r="K60" i="4"/>
  <c r="N60" i="4" s="1"/>
  <c r="K59" i="4"/>
  <c r="N59" i="4" s="1"/>
  <c r="K58" i="4"/>
  <c r="N58" i="4" s="1"/>
  <c r="K57" i="4"/>
  <c r="N57" i="4" s="1"/>
  <c r="K56" i="4"/>
  <c r="N56" i="4" s="1"/>
  <c r="K55" i="4"/>
  <c r="N55" i="4" s="1"/>
  <c r="K54" i="4"/>
  <c r="N54" i="4" s="1"/>
  <c r="K53" i="4"/>
  <c r="N53" i="4" s="1"/>
  <c r="K52" i="4"/>
  <c r="N52" i="4" s="1"/>
  <c r="K51" i="4"/>
  <c r="N51" i="4" s="1"/>
  <c r="K50" i="4"/>
  <c r="N50" i="4" s="1"/>
  <c r="K49" i="4"/>
  <c r="N49" i="4" s="1"/>
  <c r="K48" i="4"/>
  <c r="N48" i="4" s="1"/>
  <c r="K47" i="4"/>
  <c r="N47" i="4" s="1"/>
  <c r="K46" i="4"/>
  <c r="N46" i="4" s="1"/>
  <c r="K45" i="4"/>
  <c r="N45" i="4" s="1"/>
  <c r="K43" i="4"/>
  <c r="N43" i="4" s="1"/>
  <c r="K42" i="4"/>
  <c r="N42" i="4" s="1"/>
  <c r="K41" i="4"/>
  <c r="N41" i="4" s="1"/>
  <c r="K40" i="4"/>
  <c r="N40" i="4" s="1"/>
  <c r="K39" i="4"/>
  <c r="N39" i="4" s="1"/>
  <c r="K38" i="4"/>
  <c r="N38" i="4" s="1"/>
  <c r="K37" i="4"/>
  <c r="N37" i="4" s="1"/>
  <c r="K36" i="4"/>
  <c r="N36" i="4" s="1"/>
  <c r="K35" i="4"/>
  <c r="N35" i="4" s="1"/>
  <c r="K34" i="4"/>
  <c r="N34" i="4" s="1"/>
  <c r="K33" i="4"/>
  <c r="N33" i="4" s="1"/>
  <c r="K32" i="4"/>
  <c r="N32" i="4" s="1"/>
  <c r="K31" i="4"/>
  <c r="N31" i="4" s="1"/>
  <c r="K30" i="4"/>
  <c r="N30" i="4" s="1"/>
  <c r="K29" i="4"/>
  <c r="N29" i="4" s="1"/>
  <c r="K28" i="4"/>
  <c r="N28" i="4" s="1"/>
  <c r="K27" i="4"/>
  <c r="N27" i="4" s="1"/>
  <c r="K26" i="4"/>
  <c r="N26" i="4" s="1"/>
  <c r="T26" i="4"/>
  <c r="S23" i="4" s="1"/>
  <c r="K25" i="4"/>
  <c r="N25" i="4" s="1"/>
  <c r="K24" i="4"/>
  <c r="N24" i="4" s="1"/>
  <c r="K23" i="4"/>
  <c r="N23" i="4" s="1"/>
  <c r="K22" i="4"/>
  <c r="N22" i="4" s="1"/>
  <c r="K21" i="4"/>
  <c r="N21" i="4" s="1"/>
  <c r="K20" i="4"/>
  <c r="N20" i="4" s="1"/>
  <c r="K18" i="4"/>
  <c r="N18" i="4" s="1"/>
  <c r="K17" i="4"/>
  <c r="N17" i="4" s="1"/>
  <c r="K16" i="4"/>
  <c r="N16" i="4" s="1"/>
  <c r="K15" i="4"/>
  <c r="N15" i="4" s="1"/>
  <c r="K14" i="4"/>
  <c r="N14" i="4" s="1"/>
  <c r="K13" i="4"/>
  <c r="N13" i="4" s="1"/>
  <c r="K12" i="4"/>
  <c r="N12" i="4" s="1"/>
  <c r="M9" i="4"/>
  <c r="V14" i="4"/>
  <c r="N88" i="3"/>
  <c r="K88" i="3"/>
  <c r="N87" i="3"/>
  <c r="K87" i="3"/>
  <c r="N86" i="3"/>
  <c r="K86" i="3"/>
  <c r="N85" i="3"/>
  <c r="K85" i="3"/>
  <c r="N84" i="3"/>
  <c r="K84" i="3"/>
  <c r="N83" i="3"/>
  <c r="K83" i="3"/>
  <c r="N82" i="3"/>
  <c r="K82" i="3"/>
  <c r="N81" i="3"/>
  <c r="K81" i="3"/>
  <c r="N80" i="3"/>
  <c r="K80" i="3"/>
  <c r="N79" i="3"/>
  <c r="K79" i="3"/>
  <c r="N78" i="3"/>
  <c r="K78" i="3"/>
  <c r="N77" i="3"/>
  <c r="K77" i="3"/>
  <c r="N76" i="3"/>
  <c r="K76" i="3"/>
  <c r="N75" i="3"/>
  <c r="K75" i="3"/>
  <c r="N74" i="3"/>
  <c r="K74" i="3"/>
  <c r="N73" i="3"/>
  <c r="K73" i="3"/>
  <c r="N72" i="3"/>
  <c r="K72" i="3"/>
  <c r="N71" i="3"/>
  <c r="K71" i="3"/>
  <c r="N70" i="3"/>
  <c r="K70" i="3"/>
  <c r="N69" i="3"/>
  <c r="K69" i="3"/>
  <c r="N68" i="3"/>
  <c r="K68" i="3"/>
  <c r="N67" i="3"/>
  <c r="K67" i="3"/>
  <c r="N66" i="3"/>
  <c r="K66" i="3"/>
  <c r="N65" i="3"/>
  <c r="K65" i="3"/>
  <c r="N64" i="3"/>
  <c r="K64" i="3"/>
  <c r="N63" i="3"/>
  <c r="K63" i="3"/>
  <c r="N62" i="3"/>
  <c r="K62" i="3"/>
  <c r="N61" i="3"/>
  <c r="K61" i="3"/>
  <c r="N60" i="3"/>
  <c r="K60" i="3"/>
  <c r="N59" i="3"/>
  <c r="K59" i="3"/>
  <c r="N58" i="3"/>
  <c r="K58" i="3"/>
  <c r="N57" i="3"/>
  <c r="K57" i="3"/>
  <c r="N56" i="3"/>
  <c r="K56" i="3"/>
  <c r="N55" i="3"/>
  <c r="K55" i="3"/>
  <c r="N54" i="3"/>
  <c r="K54" i="3"/>
  <c r="N53" i="3"/>
  <c r="K53" i="3"/>
  <c r="N52" i="3"/>
  <c r="K52" i="3"/>
  <c r="N51" i="3"/>
  <c r="K51" i="3"/>
  <c r="N50" i="3"/>
  <c r="K50" i="3"/>
  <c r="N49" i="3"/>
  <c r="K49" i="3"/>
  <c r="N48" i="3"/>
  <c r="K48" i="3"/>
  <c r="N47" i="3"/>
  <c r="K47" i="3"/>
  <c r="N46" i="3"/>
  <c r="K46" i="3"/>
  <c r="N45" i="3"/>
  <c r="K45" i="3"/>
  <c r="N44" i="3"/>
  <c r="K44" i="3"/>
  <c r="N43" i="3"/>
  <c r="K43" i="3"/>
  <c r="N42" i="3"/>
  <c r="K42" i="3"/>
  <c r="N41" i="3"/>
  <c r="K41" i="3"/>
  <c r="N40" i="3"/>
  <c r="K40" i="3"/>
  <c r="N39" i="3"/>
  <c r="K39" i="3"/>
  <c r="N38" i="3"/>
  <c r="K38" i="3"/>
  <c r="N37" i="3"/>
  <c r="K37" i="3"/>
  <c r="N36" i="3"/>
  <c r="K36" i="3"/>
  <c r="N35" i="3"/>
  <c r="K35" i="3"/>
  <c r="N34" i="3"/>
  <c r="K34" i="3"/>
  <c r="N33" i="3"/>
  <c r="K33" i="3"/>
  <c r="N32" i="3"/>
  <c r="K32" i="3"/>
  <c r="N31" i="3"/>
  <c r="K31" i="3"/>
  <c r="T30" i="3"/>
  <c r="S30" i="3"/>
  <c r="K29" i="3"/>
  <c r="N29" i="3" s="1"/>
  <c r="W28" i="3"/>
  <c r="U28" i="3"/>
  <c r="V28" i="3" s="1"/>
  <c r="X28" i="3" s="1"/>
  <c r="Y28" i="3" s="1"/>
  <c r="Z28" i="3" s="1"/>
  <c r="N28" i="3"/>
  <c r="K28" i="3"/>
  <c r="AA27" i="3"/>
  <c r="Z27" i="3"/>
  <c r="AB27" i="3" s="1"/>
  <c r="W27" i="3"/>
  <c r="X27" i="3" s="1"/>
  <c r="Y27" i="3" s="1"/>
  <c r="V27" i="3"/>
  <c r="U27" i="3"/>
  <c r="K27" i="3"/>
  <c r="N27" i="3" s="1"/>
  <c r="X26" i="3"/>
  <c r="Y26" i="3" s="1"/>
  <c r="Z26" i="3" s="1"/>
  <c r="W26" i="3"/>
  <c r="U26" i="3"/>
  <c r="V26" i="3" s="1"/>
  <c r="N26" i="3"/>
  <c r="K26" i="3"/>
  <c r="W25" i="3"/>
  <c r="V25" i="3"/>
  <c r="U25" i="3"/>
  <c r="K25" i="3"/>
  <c r="N25" i="3" s="1"/>
  <c r="Y24" i="3"/>
  <c r="Z24" i="3" s="1"/>
  <c r="AA24" i="3" s="1"/>
  <c r="X24" i="3"/>
  <c r="W24" i="3"/>
  <c r="U24" i="3"/>
  <c r="V24" i="3" s="1"/>
  <c r="N24" i="3"/>
  <c r="K24" i="3"/>
  <c r="Y23" i="3"/>
  <c r="Z23" i="3" s="1"/>
  <c r="W23" i="3"/>
  <c r="X23" i="3" s="1"/>
  <c r="V23" i="3"/>
  <c r="U23" i="3"/>
  <c r="K23" i="3"/>
  <c r="N23" i="3" s="1"/>
  <c r="N22" i="3"/>
  <c r="K22" i="3"/>
  <c r="K21" i="3"/>
  <c r="N21" i="3" s="1"/>
  <c r="N20" i="3"/>
  <c r="K20" i="3"/>
  <c r="V19" i="3"/>
  <c r="K19" i="3"/>
  <c r="N19" i="3" s="1"/>
  <c r="N17" i="3"/>
  <c r="K17" i="3"/>
  <c r="K16" i="3"/>
  <c r="N16" i="3" s="1"/>
  <c r="N15" i="3"/>
  <c r="K15" i="3"/>
  <c r="K14" i="3"/>
  <c r="N14" i="3" s="1"/>
  <c r="N13" i="3"/>
  <c r="K13" i="3"/>
  <c r="K12" i="3"/>
  <c r="N12" i="3" s="1"/>
  <c r="N11" i="3"/>
  <c r="K11" i="3"/>
  <c r="O108" i="2"/>
  <c r="K108" i="2"/>
  <c r="K107" i="2"/>
  <c r="O107" i="2" s="1"/>
  <c r="K106" i="2"/>
  <c r="O106" i="2" s="1"/>
  <c r="K105" i="2"/>
  <c r="O105" i="2" s="1"/>
  <c r="O104" i="2"/>
  <c r="K104" i="2"/>
  <c r="K103" i="2"/>
  <c r="O103" i="2" s="1"/>
  <c r="O102" i="2"/>
  <c r="K102" i="2"/>
  <c r="K101" i="2"/>
  <c r="O101" i="2" s="1"/>
  <c r="O100" i="2"/>
  <c r="K100" i="2"/>
  <c r="K99" i="2"/>
  <c r="O99" i="2" s="1"/>
  <c r="K98" i="2"/>
  <c r="O98" i="2" s="1"/>
  <c r="K97" i="2"/>
  <c r="O97" i="2" s="1"/>
  <c r="O96" i="2"/>
  <c r="K96" i="2"/>
  <c r="K95" i="2"/>
  <c r="O95" i="2" s="1"/>
  <c r="O94" i="2"/>
  <c r="K94" i="2"/>
  <c r="K93" i="2"/>
  <c r="O93" i="2" s="1"/>
  <c r="O92" i="2"/>
  <c r="K92" i="2"/>
  <c r="K91" i="2"/>
  <c r="O91" i="2" s="1"/>
  <c r="K90" i="2"/>
  <c r="O90" i="2" s="1"/>
  <c r="K89" i="2"/>
  <c r="O89" i="2" s="1"/>
  <c r="O88" i="2"/>
  <c r="K88" i="2"/>
  <c r="K87" i="2"/>
  <c r="O87" i="2" s="1"/>
  <c r="O86" i="2"/>
  <c r="K86" i="2"/>
  <c r="K85" i="2"/>
  <c r="O85" i="2" s="1"/>
  <c r="O84" i="2"/>
  <c r="K84" i="2"/>
  <c r="K83" i="2"/>
  <c r="O83" i="2" s="1"/>
  <c r="K82" i="2"/>
  <c r="O82" i="2" s="1"/>
  <c r="K81" i="2"/>
  <c r="O80" i="2"/>
  <c r="K80" i="2"/>
  <c r="O79" i="2"/>
  <c r="K79" i="2"/>
  <c r="O78" i="2"/>
  <c r="K78" i="2"/>
  <c r="O77" i="2"/>
  <c r="K77" i="2"/>
  <c r="O76" i="2"/>
  <c r="K76" i="2"/>
  <c r="O75" i="2"/>
  <c r="K75" i="2"/>
  <c r="O74" i="2"/>
  <c r="K74" i="2"/>
  <c r="O73" i="2"/>
  <c r="K73" i="2"/>
  <c r="O72" i="2"/>
  <c r="K72" i="2"/>
  <c r="O71" i="2"/>
  <c r="K71" i="2"/>
  <c r="O70" i="2"/>
  <c r="K70" i="2"/>
  <c r="O69" i="2"/>
  <c r="K69" i="2"/>
  <c r="O68" i="2"/>
  <c r="K68" i="2"/>
  <c r="O67" i="2"/>
  <c r="K67" i="2"/>
  <c r="O66" i="2"/>
  <c r="K66" i="2"/>
  <c r="O65" i="2"/>
  <c r="K65" i="2"/>
  <c r="O64" i="2"/>
  <c r="K64" i="2"/>
  <c r="O63" i="2"/>
  <c r="K63" i="2"/>
  <c r="O62" i="2"/>
  <c r="K62" i="2"/>
  <c r="O61" i="2"/>
  <c r="K61" i="2"/>
  <c r="O60" i="2"/>
  <c r="K60" i="2"/>
  <c r="O59" i="2"/>
  <c r="K59" i="2"/>
  <c r="O58" i="2"/>
  <c r="K58" i="2"/>
  <c r="O57" i="2"/>
  <c r="K57" i="2"/>
  <c r="O56" i="2"/>
  <c r="K56" i="2"/>
  <c r="O55" i="2"/>
  <c r="K55" i="2"/>
  <c r="O54" i="2"/>
  <c r="K54" i="2"/>
  <c r="O53" i="2"/>
  <c r="K53" i="2"/>
  <c r="O52" i="2"/>
  <c r="K52" i="2"/>
  <c r="O51" i="2"/>
  <c r="K51" i="2"/>
  <c r="O50" i="2"/>
  <c r="K50" i="2"/>
  <c r="O49" i="2"/>
  <c r="K49" i="2"/>
  <c r="O48" i="2"/>
  <c r="K48" i="2"/>
  <c r="O47" i="2"/>
  <c r="K47" i="2"/>
  <c r="O46" i="2"/>
  <c r="K46" i="2"/>
  <c r="O45" i="2"/>
  <c r="K45" i="2"/>
  <c r="O44" i="2"/>
  <c r="K44" i="2"/>
  <c r="O43" i="2"/>
  <c r="K43" i="2"/>
  <c r="O42" i="2"/>
  <c r="K42" i="2"/>
  <c r="O41" i="2"/>
  <c r="K41" i="2"/>
  <c r="O40" i="2"/>
  <c r="K40" i="2"/>
  <c r="O39" i="2"/>
  <c r="K39" i="2"/>
  <c r="O38" i="2"/>
  <c r="K38" i="2"/>
  <c r="O37" i="2"/>
  <c r="K37" i="2"/>
  <c r="O36" i="2"/>
  <c r="K36" i="2"/>
  <c r="O35" i="2"/>
  <c r="K35" i="2"/>
  <c r="O34" i="2"/>
  <c r="K34" i="2"/>
  <c r="O33" i="2"/>
  <c r="K33" i="2"/>
  <c r="O32" i="2"/>
  <c r="K32" i="2"/>
  <c r="O31" i="2"/>
  <c r="K31" i="2"/>
  <c r="O30" i="2"/>
  <c r="K30" i="2"/>
  <c r="O29" i="2"/>
  <c r="K29" i="2"/>
  <c r="O28" i="2"/>
  <c r="K28" i="2"/>
  <c r="O27" i="2"/>
  <c r="K27" i="2"/>
  <c r="O26" i="2"/>
  <c r="K26" i="2"/>
  <c r="O25" i="2"/>
  <c r="K25" i="2"/>
  <c r="X24" i="2"/>
  <c r="W24" i="2"/>
  <c r="K24" i="2"/>
  <c r="O24" i="2" s="1"/>
  <c r="O23" i="2"/>
  <c r="K23" i="2"/>
  <c r="O22" i="2"/>
  <c r="K22" i="2"/>
  <c r="K21" i="2"/>
  <c r="O21" i="2" s="1"/>
  <c r="K20" i="2"/>
  <c r="O20" i="2" s="1"/>
  <c r="O19" i="2"/>
  <c r="K19" i="2"/>
  <c r="O18" i="2"/>
  <c r="K18" i="2"/>
  <c r="K17" i="2"/>
  <c r="O17" i="2" s="1"/>
  <c r="O16" i="2"/>
  <c r="K16" i="2"/>
  <c r="K15" i="2"/>
  <c r="O15" i="2" s="1"/>
  <c r="W14" i="2"/>
  <c r="AA21" i="2" s="1"/>
  <c r="K14" i="2"/>
  <c r="O14" i="2" s="1"/>
  <c r="K12" i="2"/>
  <c r="O12" i="2" s="1"/>
  <c r="K11" i="2"/>
  <c r="O11" i="2" s="1"/>
  <c r="O10" i="2"/>
  <c r="K10" i="2"/>
  <c r="K9" i="2"/>
  <c r="O9" i="2" s="1"/>
  <c r="O8" i="2"/>
  <c r="K8" i="2"/>
  <c r="Y7" i="2"/>
  <c r="O7" i="2"/>
  <c r="K7" i="2"/>
  <c r="O6" i="2"/>
  <c r="K6" i="2"/>
  <c r="K130" i="1"/>
  <c r="N130" i="1" s="1"/>
  <c r="K129" i="1"/>
  <c r="N129" i="1" s="1"/>
  <c r="N128" i="1"/>
  <c r="K128" i="1"/>
  <c r="K127" i="1"/>
  <c r="N127" i="1" s="1"/>
  <c r="K126" i="1"/>
  <c r="N126" i="1" s="1"/>
  <c r="K125" i="1"/>
  <c r="N125" i="1" s="1"/>
  <c r="N124" i="1"/>
  <c r="K124" i="1"/>
  <c r="K123" i="1"/>
  <c r="N123" i="1" s="1"/>
  <c r="K122" i="1"/>
  <c r="N122" i="1" s="1"/>
  <c r="K121" i="1"/>
  <c r="N121" i="1" s="1"/>
  <c r="N120" i="1"/>
  <c r="K120" i="1"/>
  <c r="K119" i="1"/>
  <c r="N119" i="1" s="1"/>
  <c r="K118" i="1"/>
  <c r="N118" i="1" s="1"/>
  <c r="K117" i="1"/>
  <c r="N117" i="1" s="1"/>
  <c r="N116" i="1"/>
  <c r="K116" i="1"/>
  <c r="K115" i="1"/>
  <c r="N115" i="1" s="1"/>
  <c r="K114" i="1"/>
  <c r="N114" i="1" s="1"/>
  <c r="K113" i="1"/>
  <c r="N113" i="1" s="1"/>
  <c r="N112" i="1"/>
  <c r="K112" i="1"/>
  <c r="K111" i="1"/>
  <c r="N111" i="1" s="1"/>
  <c r="K110" i="1"/>
  <c r="N110" i="1" s="1"/>
  <c r="K109" i="1"/>
  <c r="N109" i="1" s="1"/>
  <c r="N108" i="1"/>
  <c r="K108" i="1"/>
  <c r="K107" i="1"/>
  <c r="N107" i="1" s="1"/>
  <c r="K103" i="1"/>
  <c r="N103" i="1" s="1"/>
  <c r="K102" i="1"/>
  <c r="N102" i="1" s="1"/>
  <c r="N101" i="1"/>
  <c r="K101" i="1"/>
  <c r="K100" i="1"/>
  <c r="N100" i="1" s="1"/>
  <c r="K99" i="1"/>
  <c r="N99" i="1" s="1"/>
  <c r="K98" i="1"/>
  <c r="N98" i="1" s="1"/>
  <c r="N97" i="1"/>
  <c r="K97" i="1"/>
  <c r="K96" i="1"/>
  <c r="N96" i="1" s="1"/>
  <c r="K95" i="1"/>
  <c r="N95" i="1" s="1"/>
  <c r="K94" i="1"/>
  <c r="N94" i="1" s="1"/>
  <c r="N93" i="1"/>
  <c r="K93" i="1"/>
  <c r="K92" i="1"/>
  <c r="N92" i="1" s="1"/>
  <c r="K91" i="1"/>
  <c r="N91" i="1" s="1"/>
  <c r="K90" i="1"/>
  <c r="N90" i="1" s="1"/>
  <c r="N89" i="1"/>
  <c r="K89" i="1"/>
  <c r="K88" i="1"/>
  <c r="N88" i="1" s="1"/>
  <c r="K87" i="1"/>
  <c r="N87" i="1" s="1"/>
  <c r="K86" i="1"/>
  <c r="N86" i="1" s="1"/>
  <c r="N85" i="1"/>
  <c r="K85" i="1"/>
  <c r="K84" i="1"/>
  <c r="N84" i="1" s="1"/>
  <c r="K83" i="1"/>
  <c r="N83" i="1" s="1"/>
  <c r="K82" i="1"/>
  <c r="N82" i="1" s="1"/>
  <c r="N81" i="1"/>
  <c r="K81" i="1"/>
  <c r="K80" i="1"/>
  <c r="N80" i="1" s="1"/>
  <c r="K79" i="1"/>
  <c r="N79" i="1" s="1"/>
  <c r="K78" i="1"/>
  <c r="N78" i="1" s="1"/>
  <c r="K77" i="1"/>
  <c r="N77" i="1" s="1"/>
  <c r="K76" i="1"/>
  <c r="N76" i="1" s="1"/>
  <c r="K75" i="1"/>
  <c r="N75" i="1" s="1"/>
  <c r="K74" i="1"/>
  <c r="N74" i="1" s="1"/>
  <c r="K73" i="1"/>
  <c r="N73" i="1" s="1"/>
  <c r="K72" i="1"/>
  <c r="N72" i="1" s="1"/>
  <c r="K71" i="1"/>
  <c r="N71" i="1" s="1"/>
  <c r="K70" i="1"/>
  <c r="N70" i="1" s="1"/>
  <c r="K69" i="1"/>
  <c r="N69" i="1" s="1"/>
  <c r="K68" i="1"/>
  <c r="N68" i="1" s="1"/>
  <c r="K67" i="1"/>
  <c r="N67" i="1" s="1"/>
  <c r="K66" i="1"/>
  <c r="N66" i="1" s="1"/>
  <c r="K65" i="1"/>
  <c r="N65" i="1" s="1"/>
  <c r="K64" i="1"/>
  <c r="N64" i="1" s="1"/>
  <c r="K63" i="1"/>
  <c r="N63" i="1" s="1"/>
  <c r="K62" i="1"/>
  <c r="N62" i="1" s="1"/>
  <c r="K61" i="1"/>
  <c r="N61" i="1" s="1"/>
  <c r="K60" i="1"/>
  <c r="N60" i="1" s="1"/>
  <c r="K59" i="1"/>
  <c r="N59" i="1" s="1"/>
  <c r="K58" i="1"/>
  <c r="N58" i="1" s="1"/>
  <c r="K57" i="1"/>
  <c r="N57" i="1" s="1"/>
  <c r="K56" i="1"/>
  <c r="N56" i="1" s="1"/>
  <c r="K55" i="1"/>
  <c r="N55" i="1" s="1"/>
  <c r="K54" i="1"/>
  <c r="N54" i="1" s="1"/>
  <c r="K53" i="1"/>
  <c r="N53" i="1" s="1"/>
  <c r="K52" i="1"/>
  <c r="N52" i="1" s="1"/>
  <c r="K51" i="1"/>
  <c r="N51" i="1" s="1"/>
  <c r="K50" i="1"/>
  <c r="N50" i="1" s="1"/>
  <c r="K49" i="1"/>
  <c r="N49" i="1" s="1"/>
  <c r="K48" i="1"/>
  <c r="N48" i="1" s="1"/>
  <c r="K47" i="1"/>
  <c r="N47" i="1" s="1"/>
  <c r="K46" i="1"/>
  <c r="N46" i="1" s="1"/>
  <c r="K45" i="1"/>
  <c r="N45" i="1" s="1"/>
  <c r="K43" i="1"/>
  <c r="N43" i="1" s="1"/>
  <c r="K42" i="1"/>
  <c r="N42" i="1" s="1"/>
  <c r="K41" i="1"/>
  <c r="N41" i="1" s="1"/>
  <c r="K40" i="1"/>
  <c r="N40" i="1" s="1"/>
  <c r="K39" i="1"/>
  <c r="N39" i="1" s="1"/>
  <c r="K38" i="1"/>
  <c r="N38" i="1" s="1"/>
  <c r="K37" i="1"/>
  <c r="N37" i="1" s="1"/>
  <c r="K36" i="1"/>
  <c r="N36" i="1" s="1"/>
  <c r="K35" i="1"/>
  <c r="N35" i="1" s="1"/>
  <c r="K34" i="1"/>
  <c r="N34" i="1" s="1"/>
  <c r="K33" i="1"/>
  <c r="N33" i="1" s="1"/>
  <c r="K32" i="1"/>
  <c r="N32" i="1" s="1"/>
  <c r="K31" i="1"/>
  <c r="N31" i="1" s="1"/>
  <c r="K30" i="1"/>
  <c r="N30" i="1" s="1"/>
  <c r="K29" i="1"/>
  <c r="N29" i="1" s="1"/>
  <c r="K28" i="1"/>
  <c r="N28" i="1" s="1"/>
  <c r="K27" i="1"/>
  <c r="N27" i="1" s="1"/>
  <c r="K26" i="1"/>
  <c r="N26" i="1" s="1"/>
  <c r="T25" i="1"/>
  <c r="S25" i="1"/>
  <c r="N25" i="1"/>
  <c r="K25" i="1"/>
  <c r="N24" i="1"/>
  <c r="K24" i="1"/>
  <c r="N23" i="1"/>
  <c r="K23" i="1"/>
  <c r="K22" i="1"/>
  <c r="N22" i="1" s="1"/>
  <c r="N21" i="1"/>
  <c r="K21" i="1"/>
  <c r="K20" i="1"/>
  <c r="N20" i="1" s="1"/>
  <c r="K18" i="1"/>
  <c r="N18" i="1" s="1"/>
  <c r="K17" i="1"/>
  <c r="N17" i="1" s="1"/>
  <c r="K16" i="1"/>
  <c r="N16" i="1" s="1"/>
  <c r="K15" i="1"/>
  <c r="N15" i="1" s="1"/>
  <c r="N14" i="1"/>
  <c r="K14" i="1"/>
  <c r="N13" i="1"/>
  <c r="K13" i="1"/>
  <c r="N12" i="1"/>
  <c r="K12" i="1"/>
  <c r="M9" i="1"/>
  <c r="V2" i="1"/>
  <c r="V14" i="1" s="1"/>
  <c r="Y21" i="2" l="1"/>
  <c r="Z21" i="2" s="1"/>
  <c r="AB21" i="2" s="1"/>
  <c r="AC21" i="2" s="1"/>
  <c r="AD21" i="2" s="1"/>
  <c r="AE21" i="2" s="1"/>
  <c r="AA19" i="2"/>
  <c r="Y22" i="2"/>
  <c r="Z22" i="2" s="1"/>
  <c r="Y18" i="2"/>
  <c r="Z18" i="2" s="1"/>
  <c r="V31" i="4"/>
  <c r="U21" i="4"/>
  <c r="V28" i="4"/>
  <c r="V30" i="4"/>
  <c r="U18" i="4"/>
  <c r="V18" i="4" s="1"/>
  <c r="U22" i="4"/>
  <c r="V33" i="4"/>
  <c r="V29" i="4"/>
  <c r="U19" i="4"/>
  <c r="V19" i="4" s="1"/>
  <c r="U23" i="4"/>
  <c r="U20" i="4"/>
  <c r="V20" i="4" s="1"/>
  <c r="S20" i="4"/>
  <c r="S21" i="4"/>
  <c r="S18" i="4"/>
  <c r="S22" i="4"/>
  <c r="S19" i="4"/>
  <c r="M8" i="1"/>
  <c r="D3" i="3"/>
  <c r="AA26" i="3"/>
  <c r="AB26" i="3"/>
  <c r="U23" i="1"/>
  <c r="V23" i="1" s="1"/>
  <c r="W21" i="1"/>
  <c r="X21" i="1" s="1"/>
  <c r="Y21" i="1" s="1"/>
  <c r="Z21" i="1" s="1"/>
  <c r="U19" i="1"/>
  <c r="V19" i="1" s="1"/>
  <c r="W22" i="1"/>
  <c r="U20" i="1"/>
  <c r="V20" i="1" s="1"/>
  <c r="U18" i="1"/>
  <c r="V18" i="1" s="1"/>
  <c r="W23" i="1"/>
  <c r="U21" i="1"/>
  <c r="V21" i="1" s="1"/>
  <c r="W19" i="1"/>
  <c r="X19" i="1" s="1"/>
  <c r="Y19" i="1" s="1"/>
  <c r="Z19" i="1" s="1"/>
  <c r="U22" i="1"/>
  <c r="V22" i="1" s="1"/>
  <c r="W20" i="1"/>
  <c r="W18" i="1"/>
  <c r="D3" i="2"/>
  <c r="AB23" i="3"/>
  <c r="AA23" i="3"/>
  <c r="AA28" i="3"/>
  <c r="AB28" i="3"/>
  <c r="V21" i="4"/>
  <c r="V22" i="4"/>
  <c r="AB24" i="3"/>
  <c r="X25" i="3"/>
  <c r="Y25" i="3" s="1"/>
  <c r="Z25" i="3" s="1"/>
  <c r="V23" i="4"/>
  <c r="M8" i="4"/>
  <c r="AA22" i="2"/>
  <c r="AB22" i="2" s="1"/>
  <c r="AC22" i="2" s="1"/>
  <c r="AD22" i="2" s="1"/>
  <c r="AE22" i="2" s="1"/>
  <c r="Y20" i="2"/>
  <c r="Z20" i="2" s="1"/>
  <c r="AA18" i="2"/>
  <c r="AB18" i="2" s="1"/>
  <c r="AC18" i="2" s="1"/>
  <c r="AD18" i="2" s="1"/>
  <c r="AE18" i="2" s="1"/>
  <c r="Y19" i="2"/>
  <c r="Z19" i="2" s="1"/>
  <c r="AB19" i="2" s="1"/>
  <c r="AC19" i="2" s="1"/>
  <c r="AD19" i="2" s="1"/>
  <c r="AE19" i="2" s="1"/>
  <c r="AA20" i="2"/>
  <c r="T30" i="4" l="1"/>
  <c r="W30" i="4" s="1"/>
  <c r="Y20" i="4" s="1"/>
  <c r="T28" i="4"/>
  <c r="T31" i="4"/>
  <c r="W31" i="4" s="1"/>
  <c r="Y21" i="4" s="1"/>
  <c r="T32" i="4"/>
  <c r="W32" i="4" s="1"/>
  <c r="Y22" i="4" s="1"/>
  <c r="T29" i="4"/>
  <c r="W29" i="4" s="1"/>
  <c r="Y19" i="4" s="1"/>
  <c r="T33" i="4"/>
  <c r="W33" i="4" s="1"/>
  <c r="Y23" i="4" s="1"/>
  <c r="V34" i="4"/>
  <c r="S26" i="4"/>
  <c r="AA21" i="1"/>
  <c r="AC20" i="1"/>
  <c r="AB21" i="1"/>
  <c r="AB19" i="1"/>
  <c r="AA19" i="1"/>
  <c r="AB20" i="2"/>
  <c r="AC20" i="2" s="1"/>
  <c r="AD20" i="2" s="1"/>
  <c r="AE20" i="2" s="1"/>
  <c r="AE24" i="2" s="1"/>
  <c r="X18" i="1"/>
  <c r="Y18" i="1" s="1"/>
  <c r="Z18" i="1" s="1"/>
  <c r="X22" i="1"/>
  <c r="Y22" i="1" s="1"/>
  <c r="Z22" i="1" s="1"/>
  <c r="AB25" i="3"/>
  <c r="AA25" i="3"/>
  <c r="AA30" i="3" s="1"/>
  <c r="X20" i="1"/>
  <c r="Y20" i="1" s="1"/>
  <c r="Z20" i="1" s="1"/>
  <c r="X23" i="1"/>
  <c r="Y23" i="1" s="1"/>
  <c r="Z23" i="1" s="1"/>
  <c r="W28" i="4" l="1"/>
  <c r="Y18" i="4" s="1"/>
  <c r="T34" i="4"/>
  <c r="AB22" i="1"/>
  <c r="AA22" i="1"/>
  <c r="AC21" i="1"/>
  <c r="AB23" i="1"/>
  <c r="AC22" i="1"/>
  <c r="AA23" i="1"/>
  <c r="AA18" i="1"/>
  <c r="AB18" i="1"/>
  <c r="AC19" i="1"/>
  <c r="AB20" i="1"/>
  <c r="AA20" i="1"/>
  <c r="AC18" i="1"/>
  <c r="Z18" i="4" l="1"/>
  <c r="AB18" i="4" s="1"/>
  <c r="Z20" i="4"/>
  <c r="Z21" i="4"/>
  <c r="Z19" i="4"/>
  <c r="AA18" i="4"/>
  <c r="Z23" i="4"/>
  <c r="Z22" i="4"/>
  <c r="AA25" i="1"/>
  <c r="AA19" i="4" l="1"/>
  <c r="AB19" i="4"/>
  <c r="AC18" i="4"/>
  <c r="AC20" i="4"/>
  <c r="AB21" i="4"/>
  <c r="AA21" i="4"/>
  <c r="AB20" i="4"/>
  <c r="AA20" i="4"/>
  <c r="AC19" i="4"/>
  <c r="AB22" i="4"/>
  <c r="AA22" i="4"/>
  <c r="AC22" i="4"/>
  <c r="AB23" i="4"/>
  <c r="AA23" i="4"/>
  <c r="AC21" i="4"/>
  <c r="AA26" i="4" l="1"/>
  <c r="AA27" i="4" s="1"/>
</calcChain>
</file>

<file path=xl/sharedStrings.xml><?xml version="1.0" encoding="utf-8"?>
<sst xmlns="http://schemas.openxmlformats.org/spreadsheetml/2006/main" count="718" uniqueCount="249">
  <si>
    <t>TERA CONTRIBUTION SHEET</t>
  </si>
  <si>
    <t>(Hopefully colorblind friendly now :3 )</t>
  </si>
  <si>
    <t>Pay Reset: 1/27/14</t>
  </si>
  <si>
    <t>Total in G Bank:</t>
  </si>
  <si>
    <t>FLAT PAY</t>
  </si>
  <si>
    <t>Guild Bank Buffer:</t>
  </si>
  <si>
    <t>BONUS PAY</t>
  </si>
  <si>
    <t>Salaries:</t>
  </si>
  <si>
    <t>15 - 30</t>
  </si>
  <si>
    <t>BAM</t>
  </si>
  <si>
    <t>Points Allocation</t>
  </si>
  <si>
    <t>GM</t>
  </si>
  <si>
    <t>31 - 50</t>
  </si>
  <si>
    <t>MCHM</t>
  </si>
  <si>
    <t>Vice GM</t>
  </si>
  <si>
    <t>51 - 70</t>
  </si>
  <si>
    <t>WHHM</t>
  </si>
  <si>
    <t>Alliance Head</t>
  </si>
  <si>
    <t>71 - 99</t>
  </si>
  <si>
    <t>Max Points This Week:</t>
  </si>
  <si>
    <t>Recruiter</t>
  </si>
  <si>
    <t>&gt; 100</t>
  </si>
  <si>
    <t>Screenshots Counted:</t>
  </si>
  <si>
    <t>Tech Support</t>
  </si>
  <si>
    <t>DAILY BAM COUNTER</t>
  </si>
  <si>
    <t>Accountant</t>
  </si>
  <si>
    <t>SUN</t>
  </si>
  <si>
    <t>MON</t>
  </si>
  <si>
    <t>TUE</t>
  </si>
  <si>
    <t>WED</t>
  </si>
  <si>
    <t>THUR</t>
  </si>
  <si>
    <t>FRI</t>
  </si>
  <si>
    <t>SAT</t>
  </si>
  <si>
    <t>SUM</t>
  </si>
  <si>
    <t>Total</t>
  </si>
  <si>
    <t>Bonus</t>
  </si>
  <si>
    <t>Dr.Mojo</t>
  </si>
  <si>
    <t>SET PAY</t>
  </si>
  <si>
    <t>*</t>
  </si>
  <si>
    <t>Tanky.Style</t>
  </si>
  <si>
    <t>Nemui.Baka</t>
  </si>
  <si>
    <t>Amount for Guild:</t>
  </si>
  <si>
    <t>Morganne</t>
  </si>
  <si>
    <t>BONUS</t>
  </si>
  <si>
    <t>PvE Officer</t>
  </si>
  <si>
    <t>Contract.Rage</t>
  </si>
  <si>
    <t>Total Pay</t>
  </si>
  <si>
    <t>Total Payout</t>
  </si>
  <si>
    <t>Payout per point</t>
  </si>
  <si>
    <t>Media Manager</t>
  </si>
  <si>
    <t>Tewi.Inaba</t>
  </si>
  <si>
    <t>Rank</t>
  </si>
  <si>
    <t>Contrib Points</t>
  </si>
  <si>
    <t>Total Percent</t>
  </si>
  <si>
    <t># of ppl</t>
  </si>
  <si>
    <t>Base Pay</t>
  </si>
  <si>
    <t>For group</t>
  </si>
  <si>
    <t>For Bracket</t>
  </si>
  <si>
    <t>per person</t>
  </si>
  <si>
    <t>Per Person</t>
  </si>
  <si>
    <t>Melfina</t>
  </si>
  <si>
    <t>Aaye</t>
  </si>
  <si>
    <t>Akrroma</t>
  </si>
  <si>
    <t>Asuna.Kirigaya</t>
  </si>
  <si>
    <t>Azumiy</t>
  </si>
  <si>
    <t>&gt; 150</t>
  </si>
  <si>
    <t>Beer.Goggle</t>
  </si>
  <si>
    <t>Bonecrusher</t>
  </si>
  <si>
    <t>Totals</t>
  </si>
  <si>
    <t>Coldasice</t>
  </si>
  <si>
    <t>Culevra/Momojiri</t>
  </si>
  <si>
    <t>Dakota.Blue</t>
  </si>
  <si>
    <t>Deis</t>
  </si>
  <si>
    <t>Dineve/Natsu.X</t>
  </si>
  <si>
    <t>Dredd</t>
  </si>
  <si>
    <t>Elfeena</t>
  </si>
  <si>
    <t>Elleese</t>
  </si>
  <si>
    <t>Exxo</t>
  </si>
  <si>
    <t>Feahnor</t>
  </si>
  <si>
    <t>Fefina</t>
  </si>
  <si>
    <t>Gabee</t>
  </si>
  <si>
    <t>Grammicals</t>
  </si>
  <si>
    <t>Hammisaurus</t>
  </si>
  <si>
    <t>Heeoma.H/H.Mystic</t>
  </si>
  <si>
    <t>Hotcrossbun</t>
  </si>
  <si>
    <t>idkmyname/Tasty.A</t>
  </si>
  <si>
    <t>Ice.Prodigy</t>
  </si>
  <si>
    <t>Jimbo.the.Greatest</t>
  </si>
  <si>
    <t>Katheriny/Mini.Sasha.Gray</t>
  </si>
  <si>
    <t>Kaazuki</t>
  </si>
  <si>
    <t>Kadron</t>
  </si>
  <si>
    <t>Kinfu</t>
  </si>
  <si>
    <t>Kurogukou</t>
  </si>
  <si>
    <t>Lektry</t>
  </si>
  <si>
    <t>Llaaron</t>
  </si>
  <si>
    <t>L.Eclaire/Da.Boom</t>
  </si>
  <si>
    <t>Lineath</t>
  </si>
  <si>
    <t>lorkhan</t>
  </si>
  <si>
    <t>Mallga</t>
  </si>
  <si>
    <t>Malcolm.Reynolds</t>
  </si>
  <si>
    <t>Mezzmilla</t>
  </si>
  <si>
    <t>Midget.Ninja/Meeh</t>
  </si>
  <si>
    <t>Ms.Cherri</t>
  </si>
  <si>
    <t>Miss.Furax/I.Cant.Crit</t>
  </si>
  <si>
    <t>Mrgoretex</t>
  </si>
  <si>
    <t>Nirvara</t>
  </si>
  <si>
    <t>Nrider/Wila</t>
  </si>
  <si>
    <t>Pekwang</t>
  </si>
  <si>
    <t>Porscia</t>
  </si>
  <si>
    <t>Priya.flame</t>
  </si>
  <si>
    <t>Psychas</t>
  </si>
  <si>
    <t>Raynex</t>
  </si>
  <si>
    <t>Renati/Sylfi</t>
  </si>
  <si>
    <t>Revalted</t>
  </si>
  <si>
    <t>Riekaafa</t>
  </si>
  <si>
    <t>Rei.Flashthunder</t>
  </si>
  <si>
    <t>Ruckus/Vulpine</t>
  </si>
  <si>
    <t>Rybro</t>
  </si>
  <si>
    <t>Sedax/Pumpkin.Jack</t>
  </si>
  <si>
    <t>Sage.Owl</t>
  </si>
  <si>
    <t>Scarfo</t>
  </si>
  <si>
    <t>Scarlet.Rain/Izzy</t>
  </si>
  <si>
    <t>Shenya</t>
  </si>
  <si>
    <t>Sherlott.T</t>
  </si>
  <si>
    <t>Sir.Bone</t>
  </si>
  <si>
    <t>Sky.line/notcute</t>
  </si>
  <si>
    <t>Smelter</t>
  </si>
  <si>
    <t>Snoopdog</t>
  </si>
  <si>
    <t>Soneya</t>
  </si>
  <si>
    <t>Souchiro</t>
  </si>
  <si>
    <t>Spitty</t>
  </si>
  <si>
    <t>Sumafa</t>
  </si>
  <si>
    <t>Swallow.My.Bullet</t>
  </si>
  <si>
    <t>Tauan.Zin</t>
  </si>
  <si>
    <t>Tharee</t>
  </si>
  <si>
    <t>Toba.Virji</t>
  </si>
  <si>
    <t>Tree.Chan</t>
  </si>
  <si>
    <t>Versc</t>
  </si>
  <si>
    <t>Vyn.Zeylus</t>
  </si>
  <si>
    <t>Wayron</t>
  </si>
  <si>
    <t>X.Sora.X</t>
  </si>
  <si>
    <t>Yunnah</t>
  </si>
  <si>
    <t>Yithar/Eluminator</t>
  </si>
  <si>
    <t>Yuri.nator</t>
  </si>
  <si>
    <t>Hamiwami</t>
  </si>
  <si>
    <t>Misty</t>
  </si>
  <si>
    <t>UNKNOWN INDIVIDUALS</t>
  </si>
  <si>
    <t>Please let Melfina (or any officers) know if these are 1) Alts or 2) New Members by</t>
  </si>
  <si>
    <t>SATURDAY NIGHT before payday or these points will be lost :(</t>
  </si>
  <si>
    <t>Lieza.B (not in guild)</t>
  </si>
  <si>
    <t>Prodigy.Killer</t>
  </si>
  <si>
    <t>Rugara</t>
  </si>
  <si>
    <t>Cloudvector</t>
  </si>
  <si>
    <t>Resuscitation</t>
  </si>
  <si>
    <t>Pula</t>
  </si>
  <si>
    <t>I.Am.Retard</t>
  </si>
  <si>
    <t>Rain.Frog</t>
  </si>
  <si>
    <t>Mystic.Slipper</t>
  </si>
  <si>
    <t>Bvin</t>
  </si>
  <si>
    <t>Blik</t>
  </si>
  <si>
    <t>Trapzilla</t>
  </si>
  <si>
    <t>warstein</t>
  </si>
  <si>
    <t>Tomobear</t>
  </si>
  <si>
    <t>Promiscuous.Wench</t>
  </si>
  <si>
    <t>Powerade</t>
  </si>
  <si>
    <t>Flexfit.vie</t>
  </si>
  <si>
    <t>Profession</t>
  </si>
  <si>
    <t>Fyre.bird</t>
  </si>
  <si>
    <t>Peperoni</t>
  </si>
  <si>
    <t>Caelicakes</t>
  </si>
  <si>
    <t>TERA PAYROLL</t>
  </si>
  <si>
    <t>Pay Reset: 1/13/14 @ 1600 EST</t>
  </si>
  <si>
    <t>Total Points This Week:</t>
  </si>
  <si>
    <t>HELP</t>
  </si>
  <si>
    <t>Total Points</t>
  </si>
  <si>
    <t>Dr. Mojo</t>
  </si>
  <si>
    <t>Move from 2 to 3</t>
  </si>
  <si>
    <t>Melfina/Hanselle</t>
  </si>
  <si>
    <t>Baragon</t>
  </si>
  <si>
    <t>Blue.Russian</t>
  </si>
  <si>
    <t>Bowness</t>
  </si>
  <si>
    <t>Bunnilla/Acorns/Nekonin</t>
  </si>
  <si>
    <t>Cazzo.Taetaruga</t>
  </si>
  <si>
    <t>Culevra</t>
  </si>
  <si>
    <t>Cryonics</t>
  </si>
  <si>
    <t>Cyberxxx</t>
  </si>
  <si>
    <t>Datura</t>
  </si>
  <si>
    <t>Devildoll.Combat</t>
  </si>
  <si>
    <t>Dineve</t>
  </si>
  <si>
    <t>Diverse</t>
  </si>
  <si>
    <t>Elvenraine</t>
  </si>
  <si>
    <t>Emerge</t>
  </si>
  <si>
    <t>Frankenstein</t>
  </si>
  <si>
    <t>Ghostops</t>
  </si>
  <si>
    <t>Heeoma.H/Heemoa.the.Mystic</t>
  </si>
  <si>
    <t>Katheriny</t>
  </si>
  <si>
    <t>Kerala</t>
  </si>
  <si>
    <t>idkmyname/Tasty.Arrow</t>
  </si>
  <si>
    <t>Illuminate</t>
  </si>
  <si>
    <t>Impulse</t>
  </si>
  <si>
    <t>Laxis/Neno</t>
  </si>
  <si>
    <t>Luka/Tomo</t>
  </si>
  <si>
    <t>Lieza.B</t>
  </si>
  <si>
    <t>Lightening.Eclaire</t>
  </si>
  <si>
    <t>Lorkhan</t>
  </si>
  <si>
    <t>Luriel</t>
  </si>
  <si>
    <t>Mariboo</t>
  </si>
  <si>
    <t>Misty.Ilu</t>
  </si>
  <si>
    <t>Miss.Furax</t>
  </si>
  <si>
    <t>Minitrix</t>
  </si>
  <si>
    <t>Myliana/Lektry</t>
  </si>
  <si>
    <t>Night.Mare.Woon</t>
  </si>
  <si>
    <t>Oppression</t>
  </si>
  <si>
    <t>Oh.Hell.Yes</t>
  </si>
  <si>
    <t>Optimus.Majesty</t>
  </si>
  <si>
    <t>Oxidize</t>
  </si>
  <si>
    <t>Pandapples</t>
  </si>
  <si>
    <t>Poropuff</t>
  </si>
  <si>
    <t>Reneti/Dr.Valentine/Sylfi</t>
  </si>
  <si>
    <t>Rin.Aou</t>
  </si>
  <si>
    <t>Rybros</t>
  </si>
  <si>
    <t>Shrike</t>
  </si>
  <si>
    <t>Sky.line</t>
  </si>
  <si>
    <t>tarla</t>
  </si>
  <si>
    <t>Terren</t>
  </si>
  <si>
    <t>Tiny.Apple</t>
  </si>
  <si>
    <t>Wubbadoodoocuz</t>
  </si>
  <si>
    <t>Yeyhania</t>
  </si>
  <si>
    <t>Yithar</t>
  </si>
  <si>
    <t>Yu.Law</t>
  </si>
  <si>
    <t>Zayina</t>
  </si>
  <si>
    <t>PvP Acadamy</t>
  </si>
  <si>
    <t>BUMPED</t>
  </si>
  <si>
    <t>FPS/Latency fix</t>
  </si>
  <si>
    <t>ONE TIME ONLY</t>
  </si>
  <si>
    <t>Bunnilla/Neko</t>
  </si>
  <si>
    <t>Doctor.Valentine/Vitamin.Z</t>
  </si>
  <si>
    <t>Reneti/Sylfi/Vita.Z</t>
  </si>
  <si>
    <t>(Points unclaimed by SUNDAY MORNING before payday will be lost)</t>
  </si>
  <si>
    <t>Mangulator</t>
  </si>
  <si>
    <t>Teneatra</t>
  </si>
  <si>
    <t>Ms. Cherri</t>
  </si>
  <si>
    <t>Porcia</t>
  </si>
  <si>
    <t>BP Weight</t>
  </si>
  <si>
    <t>Total Unclaimed</t>
  </si>
  <si>
    <t>Average membranes</t>
  </si>
  <si>
    <t>Bonus Mul</t>
  </si>
  <si>
    <t>Base Mul</t>
  </si>
  <si>
    <t>Leftovers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</si>
</sst>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6" formatCode="0.0000"/>
  </numFmts>
  <fonts count="21" x14ac:knownFonts="1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24"/>
      <color rgb="FF000000"/>
      <name val="Calibri"/>
      <family val="2"/>
      <charset val="1"/>
    </font>
    <font>
      <b/>
      <sz val="15"/>
      <color rgb="FF000000"/>
      <name val="Calibri"/>
      <family val="2"/>
      <charset val="1"/>
    </font>
    <font>
      <sz val="15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26"/>
      <color rgb="FF000000"/>
      <name val="Calibri"/>
      <family val="2"/>
      <charset val="1"/>
    </font>
    <font>
      <b/>
      <sz val="22"/>
      <color rgb="FF000000"/>
      <name val="Calibri"/>
      <family val="2"/>
      <charset val="1"/>
    </font>
    <font>
      <sz val="20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558ED5"/>
        <bgColor rgb="FF808080"/>
      </patternFill>
    </fill>
    <fill>
      <patternFill patternType="solid">
        <fgColor rgb="FFFFC000"/>
        <bgColor rgb="FFFF9900"/>
      </patternFill>
    </fill>
    <fill>
      <patternFill patternType="solid">
        <fgColor rgb="FF93CDDD"/>
        <bgColor rgb="FFB7DEE8"/>
      </patternFill>
    </fill>
    <fill>
      <patternFill patternType="solid">
        <fgColor rgb="FFC4BD97"/>
        <bgColor rgb="FFA6A6A6"/>
      </patternFill>
    </fill>
    <fill>
      <patternFill patternType="solid">
        <fgColor rgb="FFB7DEE8"/>
        <bgColor rgb="FFD7E4BD"/>
      </patternFill>
    </fill>
    <fill>
      <patternFill patternType="solid">
        <fgColor rgb="FFB3A2C7"/>
        <bgColor rgb="FFA6A6A6"/>
      </patternFill>
    </fill>
    <fill>
      <patternFill patternType="solid">
        <fgColor rgb="FF7030A0"/>
        <bgColor rgb="FF993366"/>
      </patternFill>
    </fill>
    <fill>
      <patternFill patternType="solid">
        <fgColor rgb="FFA6A6A6"/>
        <bgColor rgb="FFB3A2C7"/>
      </patternFill>
    </fill>
    <fill>
      <patternFill patternType="solid">
        <fgColor rgb="FFFFFF99"/>
        <bgColor rgb="FFFFFFCC"/>
      </patternFill>
    </fill>
    <fill>
      <patternFill patternType="solid">
        <fgColor rgb="FFE46C0A"/>
        <bgColor rgb="FFFF9900"/>
      </patternFill>
    </fill>
    <fill>
      <patternFill patternType="solid">
        <fgColor rgb="FF92D050"/>
        <bgColor rgb="FFC4BD97"/>
      </patternFill>
    </fill>
    <fill>
      <patternFill patternType="solid">
        <fgColor rgb="FF00B050"/>
        <bgColor rgb="FF008080"/>
      </patternFill>
    </fill>
    <fill>
      <patternFill patternType="solid">
        <fgColor rgb="FFD99694"/>
        <bgColor rgb="FFFF99CC"/>
      </patternFill>
    </fill>
    <fill>
      <patternFill patternType="solid">
        <fgColor rgb="FFD7E4BD"/>
        <bgColor rgb="FFB7DEE8"/>
      </patternFill>
    </fill>
    <fill>
      <patternFill patternType="solid">
        <fgColor rgb="FFFF0000"/>
        <bgColor rgb="FF993300"/>
      </patternFill>
    </fill>
    <fill>
      <patternFill patternType="solid">
        <fgColor rgb="FFFAC090"/>
        <bgColor rgb="FFC4BD97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5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9" fontId="17" fillId="0" borderId="0" applyBorder="0" applyProtection="0"/>
    <xf numFmtId="0" fontId="18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</cellStyleXfs>
  <cellXfs count="23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3" fillId="3" borderId="0" xfId="0" applyFont="1" applyFill="1"/>
    <xf numFmtId="0" fontId="1" fillId="0" borderId="0" xfId="0" applyFont="1"/>
    <xf numFmtId="0" fontId="5" fillId="0" borderId="0" xfId="0" applyFont="1"/>
    <xf numFmtId="49" fontId="1" fillId="0" borderId="0" xfId="0" applyNumberFormat="1" applyFont="1"/>
    <xf numFmtId="3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1" fillId="4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/>
    <xf numFmtId="0" fontId="1" fillId="5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6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5" fillId="3" borderId="0" xfId="0" applyFont="1" applyFill="1" applyAlignment="1">
      <alignment horizontal="center"/>
    </xf>
    <xf numFmtId="49" fontId="5" fillId="0" borderId="0" xfId="0" applyNumberFormat="1" applyFont="1"/>
    <xf numFmtId="3" fontId="1" fillId="4" borderId="0" xfId="0" applyNumberFormat="1" applyFont="1" applyFill="1"/>
    <xf numFmtId="49" fontId="1" fillId="5" borderId="0" xfId="0" applyNumberFormat="1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7" borderId="0" xfId="0" applyFont="1" applyFill="1" applyAlignment="1">
      <alignment horizontal="left"/>
    </xf>
    <xf numFmtId="0" fontId="5" fillId="7" borderId="0" xfId="0" applyFont="1" applyFill="1" applyAlignment="1">
      <alignment horizontal="center"/>
    </xf>
    <xf numFmtId="3" fontId="1" fillId="5" borderId="0" xfId="0" applyNumberFormat="1" applyFont="1" applyFill="1"/>
    <xf numFmtId="49" fontId="1" fillId="8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1" fillId="4" borderId="0" xfId="0" applyNumberFormat="1" applyFont="1" applyFill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9" fontId="1" fillId="3" borderId="0" xfId="0" applyNumberFormat="1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" fontId="1" fillId="2" borderId="6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9" fontId="1" fillId="4" borderId="6" xfId="1" applyFont="1" applyFill="1" applyBorder="1" applyAlignment="1" applyProtection="1">
      <alignment horizontal="center"/>
    </xf>
    <xf numFmtId="0" fontId="1" fillId="0" borderId="10" xfId="0" applyFont="1" applyBorder="1" applyAlignment="1">
      <alignment horizontal="left"/>
    </xf>
    <xf numFmtId="0" fontId="1" fillId="4" borderId="6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9" fontId="1" fillId="5" borderId="6" xfId="1" applyFont="1" applyFill="1" applyBorder="1" applyAlignment="1" applyProtection="1">
      <alignment horizontal="center"/>
    </xf>
    <xf numFmtId="164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/>
    </xf>
    <xf numFmtId="3" fontId="1" fillId="6" borderId="0" xfId="0" applyNumberFormat="1" applyFont="1" applyFill="1"/>
    <xf numFmtId="3" fontId="1" fillId="6" borderId="0" xfId="0" applyNumberFormat="1" applyFont="1" applyFill="1" applyAlignment="1">
      <alignment horizontal="right"/>
    </xf>
    <xf numFmtId="3" fontId="5" fillId="6" borderId="0" xfId="0" applyNumberFormat="1" applyFont="1" applyFill="1"/>
    <xf numFmtId="1" fontId="1" fillId="6" borderId="0" xfId="0" applyNumberFormat="1" applyFont="1" applyFill="1"/>
    <xf numFmtId="0" fontId="1" fillId="10" borderId="0" xfId="0" applyFont="1" applyFill="1" applyAlignment="1">
      <alignment horizontal="left"/>
    </xf>
    <xf numFmtId="0" fontId="1" fillId="10" borderId="0" xfId="0" applyFont="1" applyFill="1" applyBorder="1" applyAlignment="1">
      <alignment horizontal="center"/>
    </xf>
    <xf numFmtId="0" fontId="1" fillId="10" borderId="9" xfId="0" applyFont="1" applyFill="1" applyBorder="1" applyAlignment="1">
      <alignment horizontal="center"/>
    </xf>
    <xf numFmtId="9" fontId="1" fillId="10" borderId="9" xfId="1" applyFont="1" applyFill="1" applyBorder="1" applyAlignment="1" applyProtection="1">
      <alignment horizontal="center"/>
    </xf>
    <xf numFmtId="164" fontId="1" fillId="5" borderId="0" xfId="0" applyNumberFormat="1" applyFont="1" applyFill="1" applyAlignment="1">
      <alignment horizontal="center"/>
    </xf>
    <xf numFmtId="0" fontId="1" fillId="5" borderId="0" xfId="0" applyFont="1" applyFill="1" applyAlignment="1">
      <alignment horizontal="center"/>
    </xf>
    <xf numFmtId="3" fontId="1" fillId="5" borderId="0" xfId="0" applyNumberFormat="1" applyFont="1" applyFill="1" applyAlignment="1">
      <alignment horizontal="right"/>
    </xf>
    <xf numFmtId="3" fontId="5" fillId="5" borderId="0" xfId="0" applyNumberFormat="1" applyFont="1" applyFill="1"/>
    <xf numFmtId="1" fontId="1" fillId="0" borderId="0" xfId="0" applyNumberFormat="1" applyFont="1"/>
    <xf numFmtId="0" fontId="1" fillId="0" borderId="11" xfId="0" applyFont="1" applyBorder="1" applyAlignment="1">
      <alignment horizontal="left"/>
    </xf>
    <xf numFmtId="9" fontId="1" fillId="0" borderId="6" xfId="1" applyFont="1" applyBorder="1" applyAlignment="1" applyProtection="1">
      <alignment horizontal="center"/>
    </xf>
    <xf numFmtId="164" fontId="1" fillId="8" borderId="0" xfId="0" applyNumberFormat="1" applyFont="1" applyFill="1" applyAlignment="1">
      <alignment horizontal="center"/>
    </xf>
    <xf numFmtId="0" fontId="1" fillId="8" borderId="0" xfId="0" applyFont="1" applyFill="1" applyAlignment="1">
      <alignment horizontal="center"/>
    </xf>
    <xf numFmtId="3" fontId="1" fillId="8" borderId="0" xfId="0" applyNumberFormat="1" applyFont="1" applyFill="1"/>
    <xf numFmtId="3" fontId="1" fillId="8" borderId="0" xfId="0" applyNumberFormat="1" applyFont="1" applyFill="1" applyAlignment="1">
      <alignment horizontal="right"/>
    </xf>
    <xf numFmtId="3" fontId="5" fillId="8" borderId="0" xfId="0" applyNumberFormat="1" applyFont="1" applyFill="1"/>
    <xf numFmtId="164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3" fontId="1" fillId="4" borderId="0" xfId="0" applyNumberFormat="1" applyFont="1" applyFill="1" applyAlignment="1">
      <alignment horizontal="right"/>
    </xf>
    <xf numFmtId="3" fontId="5" fillId="4" borderId="0" xfId="0" applyNumberFormat="1" applyFont="1" applyFill="1"/>
    <xf numFmtId="164" fontId="1" fillId="3" borderId="0" xfId="0" applyNumberFormat="1" applyFont="1" applyFill="1" applyAlignment="1">
      <alignment horizontal="center"/>
    </xf>
    <xf numFmtId="3" fontId="1" fillId="3" borderId="0" xfId="0" applyNumberFormat="1" applyFont="1" applyFill="1"/>
    <xf numFmtId="3" fontId="1" fillId="3" borderId="0" xfId="0" applyNumberFormat="1" applyFont="1" applyFill="1" applyAlignment="1">
      <alignment horizontal="right"/>
    </xf>
    <xf numFmtId="3" fontId="5" fillId="3" borderId="0" xfId="0" applyNumberFormat="1" applyFont="1" applyFill="1"/>
    <xf numFmtId="49" fontId="7" fillId="9" borderId="0" xfId="0" applyNumberFormat="1" applyFont="1" applyFill="1" applyAlignment="1">
      <alignment horizontal="center"/>
    </xf>
    <xf numFmtId="164" fontId="7" fillId="9" borderId="0" xfId="0" applyNumberFormat="1" applyFont="1" applyFill="1" applyAlignment="1">
      <alignment horizontal="center"/>
    </xf>
    <xf numFmtId="0" fontId="7" fillId="9" borderId="0" xfId="0" applyFont="1" applyFill="1" applyAlignment="1">
      <alignment horizontal="center"/>
    </xf>
    <xf numFmtId="3" fontId="7" fillId="9" borderId="0" xfId="0" applyNumberFormat="1" applyFont="1" applyFill="1"/>
    <xf numFmtId="3" fontId="7" fillId="9" borderId="0" xfId="0" applyNumberFormat="1" applyFont="1" applyFill="1" applyAlignment="1">
      <alignment horizontal="right"/>
    </xf>
    <xf numFmtId="3" fontId="8" fillId="9" borderId="0" xfId="0" applyNumberFormat="1" applyFont="1" applyFill="1"/>
    <xf numFmtId="49" fontId="1" fillId="11" borderId="0" xfId="0" applyNumberFormat="1" applyFont="1" applyFill="1"/>
    <xf numFmtId="164" fontId="1" fillId="11" borderId="0" xfId="0" applyNumberFormat="1" applyFont="1" applyFill="1"/>
    <xf numFmtId="1" fontId="1" fillId="11" borderId="0" xfId="0" applyNumberFormat="1" applyFont="1" applyFill="1" applyAlignment="1">
      <alignment horizontal="center"/>
    </xf>
    <xf numFmtId="3" fontId="1" fillId="11" borderId="0" xfId="0" applyNumberFormat="1" applyFont="1" applyFill="1"/>
    <xf numFmtId="4" fontId="1" fillId="11" borderId="0" xfId="0" applyNumberFormat="1" applyFont="1" applyFill="1"/>
    <xf numFmtId="9" fontId="1" fillId="0" borderId="12" xfId="1" applyFont="1" applyBorder="1" applyAlignment="1" applyProtection="1">
      <alignment horizontal="center"/>
    </xf>
    <xf numFmtId="0" fontId="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" fillId="1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13" borderId="0" xfId="0" applyFill="1" applyAlignment="1">
      <alignment vertical="center"/>
    </xf>
    <xf numFmtId="0" fontId="11" fillId="13" borderId="0" xfId="0" applyFont="1" applyFill="1" applyAlignment="1">
      <alignment vertical="center"/>
    </xf>
    <xf numFmtId="0" fontId="0" fillId="13" borderId="0" xfId="0" applyFill="1" applyAlignment="1">
      <alignment horizontal="center" vertical="center"/>
    </xf>
    <xf numFmtId="49" fontId="12" fillId="14" borderId="0" xfId="0" applyNumberFormat="1" applyFont="1" applyFill="1"/>
    <xf numFmtId="0" fontId="0" fillId="14" borderId="0" xfId="0" applyFill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/>
    <xf numFmtId="3" fontId="0" fillId="0" borderId="0" xfId="0" applyNumberFormat="1"/>
    <xf numFmtId="0" fontId="0" fillId="4" borderId="0" xfId="0" applyFont="1" applyFill="1" applyAlignment="1">
      <alignment vertical="center"/>
    </xf>
    <xf numFmtId="0" fontId="1" fillId="13" borderId="1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49" fontId="0" fillId="0" borderId="0" xfId="0" applyNumberFormat="1"/>
    <xf numFmtId="1" fontId="0" fillId="0" borderId="0" xfId="0" applyNumberFormat="1" applyAlignment="1">
      <alignment horizontal="center"/>
    </xf>
    <xf numFmtId="0" fontId="0" fillId="5" borderId="0" xfId="0" applyFont="1" applyFill="1" applyAlignment="1">
      <alignment vertical="center"/>
    </xf>
    <xf numFmtId="0" fontId="1" fillId="13" borderId="13" xfId="0" applyFont="1" applyFill="1" applyBorder="1"/>
    <xf numFmtId="0" fontId="1" fillId="13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9" fontId="15" fillId="0" borderId="0" xfId="0" applyNumberFormat="1" applyFont="1"/>
    <xf numFmtId="3" fontId="0" fillId="4" borderId="0" xfId="0" applyNumberFormat="1" applyFill="1"/>
    <xf numFmtId="3" fontId="0" fillId="5" borderId="0" xfId="0" applyNumberFormat="1" applyFill="1"/>
    <xf numFmtId="0" fontId="1" fillId="0" borderId="9" xfId="0" applyFont="1" applyBorder="1" applyAlignment="1">
      <alignment horizontal="center"/>
    </xf>
    <xf numFmtId="9" fontId="1" fillId="0" borderId="9" xfId="1" applyFont="1" applyBorder="1" applyAlignment="1" applyProtection="1">
      <alignment horizontal="center"/>
    </xf>
    <xf numFmtId="3" fontId="0" fillId="0" borderId="0" xfId="0" applyNumberFormat="1" applyFont="1"/>
    <xf numFmtId="49" fontId="0" fillId="6" borderId="0" xfId="0" applyNumberFormat="1" applyFont="1" applyFill="1" applyAlignment="1">
      <alignment horizontal="center"/>
    </xf>
    <xf numFmtId="9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3" fontId="0" fillId="6" borderId="0" xfId="0" applyNumberFormat="1" applyFill="1"/>
    <xf numFmtId="3" fontId="0" fillId="6" borderId="0" xfId="0" applyNumberFormat="1" applyFill="1" applyAlignment="1">
      <alignment horizontal="right"/>
    </xf>
    <xf numFmtId="3" fontId="15" fillId="6" borderId="0" xfId="0" applyNumberFormat="1" applyFont="1" applyFill="1"/>
    <xf numFmtId="49" fontId="0" fillId="5" borderId="0" xfId="0" applyNumberFormat="1" applyFont="1" applyFill="1" applyAlignment="1">
      <alignment horizontal="center"/>
    </xf>
    <xf numFmtId="9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3" fontId="0" fillId="5" borderId="0" xfId="0" applyNumberFormat="1" applyFill="1" applyAlignment="1">
      <alignment horizontal="right"/>
    </xf>
    <xf numFmtId="3" fontId="15" fillId="5" borderId="0" xfId="0" applyNumberFormat="1" applyFont="1" applyFill="1"/>
    <xf numFmtId="49" fontId="0" fillId="8" borderId="0" xfId="0" applyNumberFormat="1" applyFont="1" applyFill="1" applyAlignment="1">
      <alignment horizontal="center"/>
    </xf>
    <xf numFmtId="9" fontId="0" fillId="8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3" fontId="0" fillId="8" borderId="0" xfId="0" applyNumberFormat="1" applyFill="1"/>
    <xf numFmtId="3" fontId="0" fillId="8" borderId="0" xfId="0" applyNumberFormat="1" applyFill="1" applyAlignment="1">
      <alignment horizontal="right"/>
    </xf>
    <xf numFmtId="3" fontId="15" fillId="8" borderId="0" xfId="0" applyNumberFormat="1" applyFont="1" applyFill="1"/>
    <xf numFmtId="49" fontId="0" fillId="4" borderId="0" xfId="0" applyNumberFormat="1" applyFont="1" applyFill="1" applyAlignment="1">
      <alignment horizontal="center"/>
    </xf>
    <xf numFmtId="9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3" fontId="0" fillId="4" borderId="0" xfId="0" applyNumberFormat="1" applyFill="1" applyAlignment="1">
      <alignment horizontal="right"/>
    </xf>
    <xf numFmtId="3" fontId="15" fillId="4" borderId="0" xfId="0" applyNumberFormat="1" applyFont="1" applyFill="1"/>
    <xf numFmtId="49" fontId="0" fillId="15" borderId="0" xfId="0" applyNumberFormat="1" applyFont="1" applyFill="1" applyAlignment="1">
      <alignment horizontal="center"/>
    </xf>
    <xf numFmtId="9" fontId="0" fillId="15" borderId="0" xfId="0" applyNumberFormat="1" applyFill="1" applyAlignment="1">
      <alignment horizontal="center"/>
    </xf>
    <xf numFmtId="0" fontId="0" fillId="15" borderId="0" xfId="0" applyFill="1" applyAlignment="1">
      <alignment horizontal="center"/>
    </xf>
    <xf numFmtId="3" fontId="0" fillId="15" borderId="0" xfId="0" applyNumberFormat="1" applyFill="1"/>
    <xf numFmtId="3" fontId="0" fillId="15" borderId="0" xfId="0" applyNumberFormat="1" applyFill="1" applyAlignment="1">
      <alignment horizontal="right"/>
    </xf>
    <xf numFmtId="3" fontId="15" fillId="15" borderId="0" xfId="0" applyNumberFormat="1" applyFont="1" applyFill="1"/>
    <xf numFmtId="49" fontId="0" fillId="11" borderId="0" xfId="0" applyNumberFormat="1" applyFont="1" applyFill="1"/>
    <xf numFmtId="9" fontId="0" fillId="11" borderId="0" xfId="0" applyNumberFormat="1" applyFill="1"/>
    <xf numFmtId="1" fontId="0" fillId="11" borderId="0" xfId="0" applyNumberFormat="1" applyFill="1" applyAlignment="1">
      <alignment horizontal="center"/>
    </xf>
    <xf numFmtId="3" fontId="0" fillId="11" borderId="0" xfId="0" applyNumberFormat="1" applyFill="1"/>
    <xf numFmtId="4" fontId="0" fillId="11" borderId="0" xfId="0" applyNumberFormat="1" applyFill="1"/>
    <xf numFmtId="9" fontId="0" fillId="0" borderId="0" xfId="0" applyNumberFormat="1"/>
    <xf numFmtId="4" fontId="0" fillId="0" borderId="0" xfId="0" applyNumberFormat="1"/>
    <xf numFmtId="0" fontId="16" fillId="0" borderId="0" xfId="0" applyFont="1"/>
    <xf numFmtId="49" fontId="16" fillId="0" borderId="0" xfId="0" applyNumberFormat="1" applyFont="1"/>
    <xf numFmtId="1" fontId="16" fillId="0" borderId="0" xfId="0" applyNumberFormat="1" applyFont="1" applyAlignment="1">
      <alignment horizontal="center"/>
    </xf>
    <xf numFmtId="3" fontId="16" fillId="0" borderId="0" xfId="0" applyNumberFormat="1" applyFont="1"/>
    <xf numFmtId="0" fontId="1" fillId="0" borderId="16" xfId="0" applyFont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13" borderId="0" xfId="0" applyFont="1" applyFill="1" applyAlignment="1">
      <alignment horizontal="left"/>
    </xf>
    <xf numFmtId="0" fontId="0" fillId="13" borderId="0" xfId="0" applyFill="1" applyAlignment="1">
      <alignment horizontal="center"/>
    </xf>
    <xf numFmtId="0" fontId="1" fillId="14" borderId="0" xfId="0" applyFont="1" applyFill="1" applyAlignment="1">
      <alignment horizontal="left"/>
    </xf>
    <xf numFmtId="0" fontId="0" fillId="14" borderId="0" xfId="0" applyFill="1" applyAlignment="1">
      <alignment horizontal="center"/>
    </xf>
    <xf numFmtId="0" fontId="1" fillId="13" borderId="0" xfId="0" applyFont="1" applyFill="1" applyAlignment="1">
      <alignment horizontal="center"/>
    </xf>
    <xf numFmtId="0" fontId="5" fillId="13" borderId="0" xfId="0" applyFont="1" applyFill="1" applyAlignment="1">
      <alignment horizontal="center"/>
    </xf>
    <xf numFmtId="49" fontId="1" fillId="15" borderId="0" xfId="0" applyNumberFormat="1" applyFont="1" applyFill="1" applyAlignment="1">
      <alignment horizontal="center"/>
    </xf>
    <xf numFmtId="0" fontId="5" fillId="13" borderId="1" xfId="0" applyFont="1" applyFill="1" applyBorder="1" applyAlignment="1">
      <alignment horizontal="center"/>
    </xf>
    <xf numFmtId="0" fontId="5" fillId="13" borderId="2" xfId="0" applyFont="1" applyFill="1" applyBorder="1" applyAlignment="1">
      <alignment horizontal="center"/>
    </xf>
    <xf numFmtId="0" fontId="1" fillId="13" borderId="4" xfId="0" applyFont="1" applyFill="1" applyBorder="1" applyAlignment="1">
      <alignment horizontal="center"/>
    </xf>
    <xf numFmtId="0" fontId="1" fillId="16" borderId="0" xfId="0" applyFont="1" applyFill="1" applyBorder="1" applyAlignment="1">
      <alignment horizontal="center"/>
    </xf>
    <xf numFmtId="0" fontId="1" fillId="13" borderId="0" xfId="0" applyFont="1" applyFill="1" applyBorder="1" applyAlignment="1">
      <alignment horizontal="center"/>
    </xf>
    <xf numFmtId="0" fontId="1" fillId="13" borderId="7" xfId="0" applyFont="1" applyFill="1" applyBorder="1" applyAlignment="1">
      <alignment horizontal="center"/>
    </xf>
    <xf numFmtId="0" fontId="1" fillId="16" borderId="9" xfId="0" applyFont="1" applyFill="1" applyBorder="1" applyAlignment="1">
      <alignment horizontal="center"/>
    </xf>
    <xf numFmtId="0" fontId="1" fillId="13" borderId="9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9" fontId="1" fillId="17" borderId="6" xfId="1" applyFont="1" applyFill="1" applyBorder="1" applyAlignment="1" applyProtection="1">
      <alignment horizontal="center"/>
    </xf>
    <xf numFmtId="0" fontId="1" fillId="4" borderId="0" xfId="0" applyFont="1" applyFill="1"/>
    <xf numFmtId="0" fontId="1" fillId="10" borderId="5" xfId="0" applyFont="1" applyFill="1" applyBorder="1" applyAlignment="1">
      <alignment horizontal="center"/>
    </xf>
    <xf numFmtId="164" fontId="1" fillId="15" borderId="0" xfId="0" applyNumberFormat="1" applyFont="1" applyFill="1" applyAlignment="1">
      <alignment horizontal="center"/>
    </xf>
    <xf numFmtId="0" fontId="1" fillId="15" borderId="0" xfId="0" applyFont="1" applyFill="1" applyAlignment="1">
      <alignment horizontal="center"/>
    </xf>
    <xf numFmtId="3" fontId="1" fillId="15" borderId="0" xfId="0" applyNumberFormat="1" applyFont="1" applyFill="1"/>
    <xf numFmtId="3" fontId="1" fillId="15" borderId="0" xfId="0" applyNumberFormat="1" applyFont="1" applyFill="1" applyAlignment="1">
      <alignment horizontal="right"/>
    </xf>
    <xf numFmtId="3" fontId="5" fillId="15" borderId="0" xfId="0" applyNumberFormat="1" applyFont="1" applyFill="1"/>
    <xf numFmtId="0" fontId="1" fillId="18" borderId="9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center"/>
    </xf>
    <xf numFmtId="10" fontId="0" fillId="0" borderId="0" xfId="0" applyNumberFormat="1"/>
    <xf numFmtId="3" fontId="19" fillId="20" borderId="0" xfId="3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4" fontId="0" fillId="0" borderId="0" xfId="0" applyNumberFormat="1"/>
    <xf numFmtId="166" fontId="18" fillId="19" borderId="0" xfId="2" applyNumberFormat="1"/>
    <xf numFmtId="1" fontId="20" fillId="21" borderId="0" xfId="4" applyNumberFormat="1" applyAlignment="1">
      <alignment horizontal="center"/>
    </xf>
  </cellXfs>
  <cellStyles count="5">
    <cellStyle name="Акцент2" xfId="4" builtinId="33"/>
    <cellStyle name="Обычный" xfId="0" builtinId="0"/>
    <cellStyle name="Плохой" xfId="3" builtinId="27"/>
    <cellStyle name="Процентный" xfId="1" builtinId="5"/>
    <cellStyle name="Хороший" xfId="2" builtinId="26"/>
  </cellStyles>
  <dxfs count="119">
    <dxf>
      <font>
        <b/>
        <sz val="11"/>
        <color rgb="FFFFFFFF"/>
        <name val="Calibri"/>
      </font>
      <fill>
        <patternFill>
          <bgColor rgb="FF7030A0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b/>
        <sz val="11"/>
        <color rgb="FFFFFFFF"/>
        <name val="Calibri"/>
      </font>
      <fill>
        <patternFill>
          <bgColor rgb="FF7030A0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558ED5"/>
        </patternFill>
      </fill>
    </dxf>
    <dxf>
      <font>
        <b/>
        <sz val="11"/>
        <color rgb="FFFFFFFF"/>
        <name val="Calibri"/>
      </font>
      <fill>
        <patternFill>
          <bgColor rgb="FF7030A0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558ED5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b/>
        <sz val="11"/>
        <color rgb="FFFFFFFF"/>
        <name val="Calibri"/>
      </font>
      <fill>
        <patternFill>
          <bgColor rgb="FF7030A0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b/>
        <sz val="11"/>
        <color rgb="FFFFFFFF"/>
        <name val="Calibri"/>
      </font>
      <fill>
        <patternFill>
          <bgColor rgb="FF7030A0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D99694"/>
        </patternFill>
      </fill>
    </dxf>
    <dxf>
      <font>
        <sz val="11"/>
        <color rgb="FF000000"/>
        <name val="Calibri"/>
      </font>
      <fill>
        <patternFill>
          <bgColor rgb="FFA6A6A6"/>
        </patternFill>
      </fill>
    </dxf>
    <dxf>
      <font>
        <sz val="11"/>
        <color rgb="FF000000"/>
        <name val="Calibri"/>
      </font>
      <fill>
        <patternFill>
          <bgColor rgb="FFC4BD97"/>
        </patternFill>
      </fill>
    </dxf>
    <dxf>
      <font>
        <sz val="11"/>
        <color rgb="FF000000"/>
        <name val="Calibri"/>
      </font>
      <fill>
        <patternFill>
          <bgColor rgb="FF93CDDD"/>
        </patternFill>
      </fill>
    </dxf>
    <dxf>
      <font>
        <sz val="11"/>
        <color rgb="FF000000"/>
        <name val="Calibri"/>
      </font>
      <fill>
        <patternFill>
          <bgColor rgb="FFB3A2C7"/>
        </patternFill>
      </fill>
    </dxf>
    <dxf>
      <font>
        <sz val="11"/>
        <color rgb="FF000000"/>
        <name val="Calibri"/>
      </font>
      <fill>
        <patternFill>
          <bgColor rgb="FFFFC000"/>
        </patternFill>
      </fill>
    </dxf>
    <dxf>
      <font>
        <sz val="11"/>
        <color rgb="FF000000"/>
        <name val="Calibri"/>
      </font>
      <fill>
        <patternFill>
          <bgColor rgb="FF558ED5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7030A0"/>
      <rgbColor rgb="FFFFFFCC"/>
      <rgbColor rgb="FFCCFFFF"/>
      <rgbColor rgb="FF660066"/>
      <rgbColor rgb="FFD99694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D7E4BD"/>
      <rgbColor rgb="FFFFFF99"/>
      <rgbColor rgb="FF93CDDD"/>
      <rgbColor rgb="FFFF99CC"/>
      <rgbColor rgb="FFB3A2C7"/>
      <rgbColor rgb="FFFAC090"/>
      <rgbColor rgb="FF3366FF"/>
      <rgbColor rgb="FF33CCCC"/>
      <rgbColor rgb="FF92D050"/>
      <rgbColor rgb="FFFFC000"/>
      <rgbColor rgb="FFFF9900"/>
      <rgbColor rgb="FFE46C0A"/>
      <rgbColor rgb="FF558ED5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0"/>
  <sheetViews>
    <sheetView zoomScaleNormal="100" workbookViewId="0">
      <selection activeCell="S30" sqref="S30"/>
    </sheetView>
  </sheetViews>
  <sheetFormatPr defaultRowHeight="15" x14ac:dyDescent="0.25"/>
  <cols>
    <col min="1" max="1" width="1.7109375"/>
    <col min="2" max="2" width="14"/>
    <col min="3" max="3" width="23.42578125" style="1"/>
    <col min="4" max="4" width="4.5703125" style="2"/>
    <col min="5" max="5" width="4.85546875" style="2"/>
    <col min="6" max="6" width="4.28515625" style="2"/>
    <col min="7" max="7" width="4.42578125" style="2"/>
    <col min="8" max="8" width="5" style="2"/>
    <col min="9" max="9" width="3.85546875" style="2"/>
    <col min="10" max="10" width="4" style="2"/>
    <col min="11" max="11" width="5.140625" style="2"/>
    <col min="12" max="12" width="5.5703125" style="2"/>
    <col min="13" max="13" width="6.28515625" style="2"/>
    <col min="14" max="14" width="5.28515625" style="2"/>
    <col min="15" max="15" width="14.140625" style="2"/>
    <col min="16" max="16" width="4.28515625"/>
    <col min="17" max="17" width="4.7109375"/>
    <col min="18" max="18" width="14"/>
    <col min="19" max="19" width="13.28515625"/>
    <col min="20" max="20" width="8.7109375"/>
    <col min="21" max="21" width="13.7109375"/>
    <col min="22" max="22" width="13.85546875"/>
    <col min="23" max="23" width="9.140625" style="2"/>
    <col min="24" max="24" width="15.5703125"/>
    <col min="25" max="25" width="12.5703125"/>
    <col min="26" max="26" width="13.140625"/>
    <col min="27" max="27" width="11.5703125"/>
    <col min="28" max="28" width="11.140625"/>
    <col min="29" max="29" width="10.7109375"/>
    <col min="30" max="30" width="18.5703125"/>
    <col min="31" max="1025" width="8.7109375"/>
  </cols>
  <sheetData>
    <row r="1" spans="1:30" ht="31.5" x14ac:dyDescent="0.25">
      <c r="A1" s="3"/>
      <c r="B1" s="4" t="s">
        <v>0</v>
      </c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T1" s="7"/>
      <c r="U1" s="8"/>
      <c r="V1" s="9"/>
      <c r="W1" s="10"/>
      <c r="X1" s="9"/>
      <c r="Y1" s="9"/>
      <c r="Z1" s="9"/>
      <c r="AA1" s="9"/>
      <c r="AB1" s="9"/>
      <c r="AC1" s="9"/>
      <c r="AD1" s="9"/>
    </row>
    <row r="2" spans="1:30" ht="21.75" customHeight="1" x14ac:dyDescent="0.3">
      <c r="A2" s="11"/>
      <c r="B2" s="12" t="s">
        <v>1</v>
      </c>
      <c r="C2" s="13"/>
      <c r="D2" s="14"/>
      <c r="E2" s="14"/>
      <c r="F2" s="14"/>
      <c r="G2" s="14"/>
      <c r="H2" s="14"/>
      <c r="I2" s="14"/>
      <c r="J2" s="15" t="s">
        <v>2</v>
      </c>
      <c r="K2" s="14"/>
      <c r="L2" s="14"/>
      <c r="M2" s="14"/>
      <c r="N2" s="14"/>
      <c r="O2" s="14"/>
      <c r="Q2" s="16"/>
      <c r="R2" s="16"/>
      <c r="S2" s="16"/>
      <c r="T2" s="17" t="s">
        <v>3</v>
      </c>
      <c r="U2" s="18"/>
      <c r="V2" s="19">
        <f>2636301-20000</f>
        <v>2616301</v>
      </c>
      <c r="W2" s="20"/>
      <c r="X2" s="21" t="s">
        <v>4</v>
      </c>
      <c r="Y2" s="22"/>
      <c r="Z2" s="22"/>
      <c r="AA2" s="22"/>
      <c r="AB2" s="22"/>
      <c r="AC2" s="22"/>
      <c r="AD2" s="9"/>
    </row>
    <row r="3" spans="1:30" ht="13.5" customHeight="1" x14ac:dyDescent="0.3">
      <c r="A3" s="7"/>
      <c r="B3" s="23"/>
      <c r="C3" s="24"/>
      <c r="D3" s="25"/>
      <c r="E3" s="25"/>
      <c r="F3" s="25"/>
      <c r="G3" s="25"/>
      <c r="H3" s="25"/>
      <c r="I3" s="25"/>
      <c r="J3" s="25"/>
      <c r="K3" s="26"/>
      <c r="L3" s="25"/>
      <c r="M3" s="25"/>
      <c r="N3" s="25"/>
      <c r="O3" s="25"/>
      <c r="Q3" s="16"/>
      <c r="R3" s="16"/>
      <c r="S3" s="16"/>
      <c r="T3" s="16" t="s">
        <v>5</v>
      </c>
      <c r="U3" s="18"/>
      <c r="V3" s="19">
        <v>500</v>
      </c>
      <c r="W3" s="20"/>
      <c r="X3" s="27" t="s">
        <v>6</v>
      </c>
      <c r="Y3" s="22"/>
      <c r="Z3" s="22"/>
      <c r="AA3" s="22"/>
      <c r="AB3" s="22"/>
      <c r="AC3" s="22"/>
      <c r="AD3" s="9"/>
    </row>
    <row r="4" spans="1:30" s="16" customFormat="1" ht="12.75" x14ac:dyDescent="0.2">
      <c r="A4" s="28"/>
      <c r="B4" s="28"/>
      <c r="E4" s="29"/>
      <c r="F4" s="29"/>
      <c r="G4" s="29"/>
      <c r="H4" s="29"/>
      <c r="I4" s="29"/>
      <c r="J4" s="29"/>
      <c r="K4" s="29"/>
      <c r="L4" s="30"/>
      <c r="M4" s="30"/>
      <c r="N4" s="30"/>
      <c r="O4" s="20"/>
      <c r="T4" s="16" t="s">
        <v>7</v>
      </c>
      <c r="U4" s="18"/>
      <c r="V4" s="19"/>
      <c r="W4" s="20"/>
      <c r="X4" s="19"/>
      <c r="Y4" s="22"/>
      <c r="Z4" s="22"/>
      <c r="AA4" s="22"/>
      <c r="AB4" s="22"/>
      <c r="AC4" s="22"/>
      <c r="AD4" s="22"/>
    </row>
    <row r="5" spans="1:30" ht="15.75" customHeight="1" x14ac:dyDescent="0.25">
      <c r="A5" s="28"/>
      <c r="B5" s="28"/>
      <c r="C5" s="31" t="s">
        <v>8</v>
      </c>
      <c r="D5" s="29"/>
      <c r="E5" s="29"/>
      <c r="F5" s="32">
        <v>1</v>
      </c>
      <c r="G5" s="33" t="s">
        <v>9</v>
      </c>
      <c r="H5" s="34"/>
      <c r="I5"/>
      <c r="J5"/>
      <c r="K5" s="29"/>
      <c r="L5" s="30"/>
      <c r="M5" s="30"/>
      <c r="N5" s="30"/>
      <c r="O5" s="20"/>
      <c r="P5" s="16"/>
      <c r="Q5" s="16"/>
      <c r="R5" s="16" t="s">
        <v>10</v>
      </c>
      <c r="S5" s="16"/>
      <c r="U5" s="35" t="s">
        <v>11</v>
      </c>
      <c r="V5" s="36">
        <v>50000</v>
      </c>
      <c r="W5" s="20"/>
      <c r="X5" s="19"/>
      <c r="Y5" s="22"/>
      <c r="Z5" s="22"/>
      <c r="AA5" s="22"/>
      <c r="AB5" s="22"/>
      <c r="AC5" s="22"/>
      <c r="AD5" s="22"/>
    </row>
    <row r="6" spans="1:30" ht="15.75" customHeight="1" x14ac:dyDescent="0.25">
      <c r="A6" s="28"/>
      <c r="B6" s="28"/>
      <c r="C6" s="37" t="s">
        <v>12</v>
      </c>
      <c r="D6" s="29"/>
      <c r="E6" s="29"/>
      <c r="F6" s="38">
        <v>2</v>
      </c>
      <c r="G6" s="39" t="s">
        <v>13</v>
      </c>
      <c r="H6" s="40"/>
      <c r="I6"/>
      <c r="J6"/>
      <c r="K6" s="29"/>
      <c r="L6" s="30"/>
      <c r="M6" s="30"/>
      <c r="N6" s="30"/>
      <c r="O6" s="20"/>
      <c r="P6" s="16"/>
      <c r="Q6" s="16"/>
      <c r="S6" s="16"/>
      <c r="U6" s="35" t="s">
        <v>14</v>
      </c>
      <c r="V6" s="41">
        <v>15000</v>
      </c>
      <c r="W6" s="20"/>
      <c r="X6" s="19"/>
      <c r="Y6" s="19"/>
      <c r="Z6" s="19"/>
      <c r="AA6" s="19"/>
      <c r="AB6" s="19"/>
      <c r="AC6" s="19"/>
      <c r="AD6" s="22"/>
    </row>
    <row r="7" spans="1:30" ht="15.75" customHeight="1" x14ac:dyDescent="0.25">
      <c r="A7" s="28"/>
      <c r="B7" s="28"/>
      <c r="C7" s="42" t="s">
        <v>15</v>
      </c>
      <c r="D7" s="29"/>
      <c r="E7" s="29"/>
      <c r="F7" s="43">
        <v>3</v>
      </c>
      <c r="G7" s="5" t="s">
        <v>16</v>
      </c>
      <c r="H7" s="44"/>
      <c r="I7"/>
      <c r="J7"/>
      <c r="K7" s="29"/>
      <c r="L7" s="30"/>
      <c r="M7" s="30"/>
      <c r="N7" s="30"/>
      <c r="O7" s="20"/>
      <c r="P7" s="16"/>
      <c r="Q7" s="16"/>
      <c r="S7" s="16"/>
      <c r="U7" s="35" t="s">
        <v>17</v>
      </c>
      <c r="V7" s="41">
        <v>20000</v>
      </c>
      <c r="W7" s="20"/>
      <c r="X7" s="19"/>
      <c r="Y7" s="19"/>
      <c r="Z7" s="19"/>
      <c r="AA7" s="19"/>
      <c r="AB7" s="19"/>
      <c r="AC7" s="19"/>
      <c r="AD7" s="22"/>
    </row>
    <row r="8" spans="1:30" ht="15.75" customHeight="1" x14ac:dyDescent="0.3">
      <c r="A8" s="28"/>
      <c r="B8" s="28"/>
      <c r="C8" s="45" t="s">
        <v>18</v>
      </c>
      <c r="D8" s="29"/>
      <c r="E8" s="29"/>
      <c r="F8" s="29"/>
      <c r="G8"/>
      <c r="H8"/>
      <c r="I8" s="46" t="s">
        <v>19</v>
      </c>
      <c r="J8" s="30"/>
      <c r="K8" s="29"/>
      <c r="L8"/>
      <c r="M8" s="47">
        <f>MAX(N12:N101)</f>
        <v>87</v>
      </c>
      <c r="N8" s="30"/>
      <c r="O8" s="20"/>
      <c r="P8" s="16"/>
      <c r="Q8" s="16"/>
      <c r="S8" s="16"/>
      <c r="U8" s="35" t="s">
        <v>20</v>
      </c>
      <c r="V8" s="36">
        <v>25000</v>
      </c>
      <c r="W8" s="20"/>
      <c r="X8" s="19"/>
      <c r="Y8" s="19"/>
      <c r="Z8" s="19"/>
      <c r="AA8" s="19"/>
      <c r="AB8" s="19"/>
      <c r="AC8" s="19"/>
      <c r="AD8" s="22"/>
    </row>
    <row r="9" spans="1:30" ht="15.75" customHeight="1" x14ac:dyDescent="0.25">
      <c r="A9" s="28"/>
      <c r="B9" s="28"/>
      <c r="C9" s="48" t="s">
        <v>21</v>
      </c>
      <c r="D9" s="29"/>
      <c r="E9" s="29"/>
      <c r="F9" s="29"/>
      <c r="G9" s="29"/>
      <c r="H9" s="30"/>
      <c r="I9" s="1" t="s">
        <v>22</v>
      </c>
      <c r="J9" s="29"/>
      <c r="K9" s="29"/>
      <c r="L9" s="30"/>
      <c r="M9" s="30">
        <f>29+54+46+55+55+76+70+7+3</f>
        <v>395</v>
      </c>
      <c r="N9" s="30"/>
      <c r="O9" s="20"/>
      <c r="P9" s="16"/>
      <c r="Q9" s="16"/>
      <c r="S9" s="16"/>
      <c r="U9" s="35" t="s">
        <v>23</v>
      </c>
      <c r="V9" s="41">
        <v>10000</v>
      </c>
      <c r="W9" s="20"/>
      <c r="X9" s="19"/>
      <c r="Y9" s="19"/>
      <c r="Z9" s="19"/>
      <c r="AA9" s="19"/>
      <c r="AB9" s="19"/>
      <c r="AC9" s="19"/>
      <c r="AD9" s="22"/>
    </row>
    <row r="10" spans="1:30" x14ac:dyDescent="0.25">
      <c r="A10" s="28"/>
      <c r="B10" s="28"/>
      <c r="C10"/>
      <c r="D10" s="49"/>
      <c r="E10" s="50"/>
      <c r="F10" s="50"/>
      <c r="G10" s="50" t="s">
        <v>24</v>
      </c>
      <c r="H10" s="50"/>
      <c r="I10" s="50"/>
      <c r="J10" s="50"/>
      <c r="K10" s="51" t="s">
        <v>9</v>
      </c>
      <c r="L10" s="52"/>
      <c r="M10" s="53"/>
      <c r="N10" s="54"/>
      <c r="O10" s="55"/>
      <c r="U10" s="35" t="s">
        <v>25</v>
      </c>
      <c r="V10" s="36">
        <v>35000</v>
      </c>
      <c r="W10" s="20"/>
      <c r="X10" s="19"/>
      <c r="Y10" s="19"/>
      <c r="Z10" s="19"/>
      <c r="AA10" s="19"/>
      <c r="AB10" s="19"/>
      <c r="AC10" s="19"/>
      <c r="AD10" s="22"/>
    </row>
    <row r="11" spans="1:30" x14ac:dyDescent="0.25">
      <c r="A11" s="28"/>
      <c r="C11"/>
      <c r="D11" s="56" t="s">
        <v>26</v>
      </c>
      <c r="E11" s="57" t="s">
        <v>27</v>
      </c>
      <c r="F11" s="58" t="s">
        <v>28</v>
      </c>
      <c r="G11" s="57" t="s">
        <v>29</v>
      </c>
      <c r="H11" s="58" t="s">
        <v>30</v>
      </c>
      <c r="I11" s="57" t="s">
        <v>31</v>
      </c>
      <c r="J11" s="58" t="s">
        <v>32</v>
      </c>
      <c r="K11" s="59" t="s">
        <v>33</v>
      </c>
      <c r="L11" s="57" t="s">
        <v>13</v>
      </c>
      <c r="M11" s="60" t="s">
        <v>16</v>
      </c>
      <c r="N11" s="61" t="s">
        <v>34</v>
      </c>
      <c r="O11" s="62"/>
      <c r="U11" s="35" t="s">
        <v>35</v>
      </c>
      <c r="V11" s="41">
        <v>50000</v>
      </c>
      <c r="W11"/>
      <c r="Y11" s="19"/>
      <c r="Z11" s="19"/>
      <c r="AA11" s="19"/>
      <c r="AB11" s="19"/>
      <c r="AC11" s="19"/>
      <c r="AD11" s="22"/>
    </row>
    <row r="12" spans="1:30" x14ac:dyDescent="0.25">
      <c r="A12" s="28"/>
      <c r="B12" s="17" t="s">
        <v>11</v>
      </c>
      <c r="C12" s="1" t="s">
        <v>36</v>
      </c>
      <c r="D12" s="63">
        <v>6</v>
      </c>
      <c r="E12" s="63">
        <v>7</v>
      </c>
      <c r="F12" s="63">
        <v>6</v>
      </c>
      <c r="G12" s="63"/>
      <c r="H12" s="63"/>
      <c r="I12" s="63"/>
      <c r="J12" s="63"/>
      <c r="K12" s="64">
        <f t="shared" ref="K12:K18" si="0">SUM(D12:J12)</f>
        <v>19</v>
      </c>
      <c r="L12" s="65"/>
      <c r="M12" s="65"/>
      <c r="N12" s="58">
        <f t="shared" ref="N12:N18" si="1">(K12*$F$5)+(L12*$F$6)+(M12*$F$7)</f>
        <v>19</v>
      </c>
      <c r="O12" s="66" t="s">
        <v>37</v>
      </c>
      <c r="P12" s="16" t="s">
        <v>38</v>
      </c>
      <c r="W12" s="20"/>
      <c r="X12" s="19"/>
      <c r="Y12" s="19"/>
      <c r="Z12" s="19"/>
      <c r="AA12" s="19"/>
      <c r="AB12" s="19"/>
      <c r="AC12" s="19"/>
      <c r="AD12" s="19"/>
    </row>
    <row r="13" spans="1:30" x14ac:dyDescent="0.25">
      <c r="B13" s="17" t="s">
        <v>20</v>
      </c>
      <c r="C13" s="67" t="s">
        <v>39</v>
      </c>
      <c r="D13" s="63"/>
      <c r="E13" s="63"/>
      <c r="F13" s="63"/>
      <c r="G13" s="63"/>
      <c r="H13" s="63"/>
      <c r="I13" s="63"/>
      <c r="J13" s="63"/>
      <c r="K13" s="68">
        <f t="shared" si="0"/>
        <v>0</v>
      </c>
      <c r="L13" s="65"/>
      <c r="M13" s="65"/>
      <c r="N13" s="69">
        <f t="shared" si="1"/>
        <v>0</v>
      </c>
      <c r="O13" s="66" t="s">
        <v>37</v>
      </c>
      <c r="U13" s="18"/>
      <c r="W13" s="20"/>
      <c r="X13" s="19"/>
      <c r="Y13" s="19"/>
      <c r="Z13" s="19"/>
      <c r="AA13" s="19"/>
      <c r="AB13" s="19"/>
      <c r="AC13" s="19"/>
      <c r="AD13" s="19"/>
    </row>
    <row r="14" spans="1:30" x14ac:dyDescent="0.25">
      <c r="B14" s="17" t="s">
        <v>14</v>
      </c>
      <c r="C14" s="67" t="s">
        <v>40</v>
      </c>
      <c r="D14" s="63">
        <v>1</v>
      </c>
      <c r="E14" s="63">
        <v>19</v>
      </c>
      <c r="F14" s="63">
        <v>10</v>
      </c>
      <c r="G14" s="63"/>
      <c r="H14" s="63"/>
      <c r="I14" s="63"/>
      <c r="J14" s="63"/>
      <c r="K14" s="64">
        <f t="shared" si="0"/>
        <v>30</v>
      </c>
      <c r="L14" s="65">
        <v>1</v>
      </c>
      <c r="M14" s="65"/>
      <c r="N14" s="69">
        <f t="shared" si="1"/>
        <v>32</v>
      </c>
      <c r="O14" s="70"/>
      <c r="T14" s="17" t="s">
        <v>41</v>
      </c>
      <c r="U14" s="18"/>
      <c r="V14" s="19">
        <f>V2-V3-(SUM(V5:V11))</f>
        <v>2410801</v>
      </c>
      <c r="W14" s="20"/>
      <c r="X14" s="19"/>
      <c r="Y14" s="19"/>
      <c r="Z14" s="19"/>
      <c r="AA14" s="19"/>
      <c r="AB14" s="19"/>
      <c r="AD14" s="19"/>
    </row>
    <row r="15" spans="1:30" x14ac:dyDescent="0.25">
      <c r="B15" s="17" t="s">
        <v>17</v>
      </c>
      <c r="C15" s="67" t="s">
        <v>42</v>
      </c>
      <c r="D15" s="63">
        <v>14</v>
      </c>
      <c r="E15" s="63">
        <v>45</v>
      </c>
      <c r="F15" s="63">
        <v>28</v>
      </c>
      <c r="G15" s="63"/>
      <c r="H15" s="63"/>
      <c r="I15" s="63"/>
      <c r="J15" s="63"/>
      <c r="K15" s="68">
        <f t="shared" si="0"/>
        <v>87</v>
      </c>
      <c r="L15" s="65"/>
      <c r="M15" s="65"/>
      <c r="N15" s="69">
        <f t="shared" si="1"/>
        <v>87</v>
      </c>
      <c r="O15" s="70" t="s">
        <v>43</v>
      </c>
      <c r="U15" s="18"/>
      <c r="W15" s="20"/>
      <c r="X15" s="19"/>
      <c r="Y15" s="19"/>
      <c r="Z15" s="19"/>
      <c r="AA15" s="19"/>
      <c r="AB15" s="19"/>
      <c r="AD15" s="19"/>
    </row>
    <row r="16" spans="1:30" x14ac:dyDescent="0.25">
      <c r="B16" s="17" t="s">
        <v>44</v>
      </c>
      <c r="C16" s="67" t="s">
        <v>45</v>
      </c>
      <c r="D16" s="63">
        <v>7</v>
      </c>
      <c r="E16" s="63">
        <v>7</v>
      </c>
      <c r="F16" s="63">
        <v>6</v>
      </c>
      <c r="G16" s="63"/>
      <c r="H16" s="63"/>
      <c r="I16" s="63"/>
      <c r="J16" s="63"/>
      <c r="K16" s="64">
        <f t="shared" si="0"/>
        <v>20</v>
      </c>
      <c r="L16" s="65"/>
      <c r="M16" s="65"/>
      <c r="N16" s="69">
        <f t="shared" si="1"/>
        <v>20</v>
      </c>
      <c r="O16" s="70"/>
      <c r="R16" s="18"/>
      <c r="T16" s="20"/>
      <c r="U16" s="19"/>
      <c r="V16" s="19"/>
      <c r="W16" s="19" t="s">
        <v>34</v>
      </c>
      <c r="X16" s="19" t="s">
        <v>35</v>
      </c>
      <c r="Y16" s="19" t="s">
        <v>35</v>
      </c>
      <c r="Z16" s="19" t="s">
        <v>46</v>
      </c>
      <c r="AA16" s="19" t="s">
        <v>47</v>
      </c>
      <c r="AB16" s="16" t="s">
        <v>48</v>
      </c>
      <c r="AD16" s="19"/>
    </row>
    <row r="17" spans="2:30" x14ac:dyDescent="0.25">
      <c r="B17" s="17" t="s">
        <v>49</v>
      </c>
      <c r="C17" s="67" t="s">
        <v>50</v>
      </c>
      <c r="D17" s="63"/>
      <c r="E17" s="63"/>
      <c r="F17" s="63">
        <v>1</v>
      </c>
      <c r="G17" s="63"/>
      <c r="H17" s="63"/>
      <c r="I17" s="63"/>
      <c r="J17" s="63"/>
      <c r="K17" s="68">
        <f t="shared" si="0"/>
        <v>1</v>
      </c>
      <c r="L17" s="65"/>
      <c r="M17" s="65"/>
      <c r="N17" s="69">
        <f t="shared" si="1"/>
        <v>1</v>
      </c>
      <c r="O17" s="70"/>
      <c r="Q17" s="30" t="s">
        <v>51</v>
      </c>
      <c r="R17" s="18" t="s">
        <v>52</v>
      </c>
      <c r="S17" s="16" t="s">
        <v>53</v>
      </c>
      <c r="T17" s="20" t="s">
        <v>54</v>
      </c>
      <c r="U17" s="19" t="s">
        <v>55</v>
      </c>
      <c r="V17" s="19" t="s">
        <v>47</v>
      </c>
      <c r="W17" s="19" t="s">
        <v>56</v>
      </c>
      <c r="X17" s="19" t="s">
        <v>57</v>
      </c>
      <c r="Y17" s="19" t="s">
        <v>58</v>
      </c>
      <c r="Z17" s="19" t="s">
        <v>59</v>
      </c>
      <c r="AA17" s="19" t="s">
        <v>57</v>
      </c>
      <c r="AD17" s="19"/>
    </row>
    <row r="18" spans="2:30" x14ac:dyDescent="0.25">
      <c r="B18" s="17" t="s">
        <v>25</v>
      </c>
      <c r="C18" s="67" t="s">
        <v>60</v>
      </c>
      <c r="D18" s="63">
        <v>15</v>
      </c>
      <c r="E18" s="63">
        <v>7</v>
      </c>
      <c r="F18" s="63">
        <v>6</v>
      </c>
      <c r="G18" s="63"/>
      <c r="H18" s="63"/>
      <c r="I18" s="63"/>
      <c r="J18" s="63"/>
      <c r="K18" s="64">
        <f t="shared" si="0"/>
        <v>28</v>
      </c>
      <c r="L18" s="65"/>
      <c r="M18" s="65"/>
      <c r="N18" s="58">
        <f t="shared" si="1"/>
        <v>28</v>
      </c>
      <c r="O18" s="66" t="s">
        <v>37</v>
      </c>
      <c r="P18" s="16" t="s">
        <v>38</v>
      </c>
      <c r="Q18" s="30">
        <v>1</v>
      </c>
      <c r="R18" s="31" t="s">
        <v>8</v>
      </c>
      <c r="S18" s="71">
        <v>4.2000000000000003E-2</v>
      </c>
      <c r="T18" s="72">
        <v>9</v>
      </c>
      <c r="U18" s="73">
        <f>V14*0.0015</f>
        <v>3616.2015000000001</v>
      </c>
      <c r="V18" s="73">
        <f>T18*U18</f>
        <v>32545.8135</v>
      </c>
      <c r="W18" s="73">
        <f>V14*S18</f>
        <v>101253.64200000001</v>
      </c>
      <c r="X18" s="74">
        <f t="shared" ref="X18:X23" si="2">W18-V18</f>
        <v>68707.828500000003</v>
      </c>
      <c r="Y18" s="73">
        <f t="shared" ref="Y18:Y23" si="3">X18/T18</f>
        <v>7634.2031666666671</v>
      </c>
      <c r="Z18" s="75">
        <f t="shared" ref="Z18:Z23" si="4">Y18+U18</f>
        <v>11250.404666666667</v>
      </c>
      <c r="AA18" s="73">
        <f t="shared" ref="AA18:AA23" si="5">Z18*T18</f>
        <v>101253.64200000001</v>
      </c>
      <c r="AB18" s="76">
        <f>Z18/15</f>
        <v>750.0269777777778</v>
      </c>
      <c r="AC18" s="19">
        <f>Z19-Z18</f>
        <v>8724.8036190476214</v>
      </c>
      <c r="AD18" s="19"/>
    </row>
    <row r="19" spans="2:30" x14ac:dyDescent="0.25">
      <c r="C19" s="77"/>
      <c r="D19" s="63"/>
      <c r="E19" s="63"/>
      <c r="F19" s="63"/>
      <c r="G19" s="63"/>
      <c r="H19" s="63"/>
      <c r="I19" s="63"/>
      <c r="J19" s="63"/>
      <c r="K19" s="78"/>
      <c r="L19" s="65"/>
      <c r="M19" s="65"/>
      <c r="N19" s="79"/>
      <c r="O19" s="80"/>
      <c r="Q19" s="30">
        <v>2</v>
      </c>
      <c r="R19" s="37" t="s">
        <v>12</v>
      </c>
      <c r="S19" s="81">
        <v>0.11600000000000001</v>
      </c>
      <c r="T19" s="82">
        <v>14</v>
      </c>
      <c r="U19" s="41">
        <f>V14*0.0025</f>
        <v>6027.0025000000005</v>
      </c>
      <c r="V19" s="83">
        <f>T19*U19</f>
        <v>84378.035000000003</v>
      </c>
      <c r="W19" s="41">
        <f>V14*S19</f>
        <v>279652.91600000003</v>
      </c>
      <c r="X19" s="83">
        <f t="shared" si="2"/>
        <v>195274.88100000002</v>
      </c>
      <c r="Y19" s="41">
        <f t="shared" si="3"/>
        <v>13948.205785714288</v>
      </c>
      <c r="Z19" s="84">
        <f t="shared" si="4"/>
        <v>19975.208285714289</v>
      </c>
      <c r="AA19" s="41">
        <f t="shared" si="5"/>
        <v>279652.91600000003</v>
      </c>
      <c r="AB19" s="85">
        <f>Z19/31</f>
        <v>644.36155760368672</v>
      </c>
      <c r="AC19" s="19">
        <f>Z20-Z19</f>
        <v>10797.957420168063</v>
      </c>
      <c r="AD19" s="19"/>
    </row>
    <row r="20" spans="2:30" x14ac:dyDescent="0.25">
      <c r="B20" s="17"/>
      <c r="C20" s="86" t="s">
        <v>61</v>
      </c>
      <c r="D20" s="63"/>
      <c r="E20" s="63">
        <v>27</v>
      </c>
      <c r="F20" s="63">
        <v>3</v>
      </c>
      <c r="G20" s="63"/>
      <c r="H20" s="63"/>
      <c r="I20" s="63"/>
      <c r="J20" s="63"/>
      <c r="K20" s="64">
        <f t="shared" ref="K20:K43" si="6">SUM(D20:J20)</f>
        <v>30</v>
      </c>
      <c r="L20" s="65"/>
      <c r="M20" s="65"/>
      <c r="N20" s="69">
        <f t="shared" ref="N20:N43" si="7">(K20*$F$5)+(L20*$F$6)+(M20*$F$7)</f>
        <v>30</v>
      </c>
      <c r="O20" s="87"/>
      <c r="Q20" s="30">
        <v>3</v>
      </c>
      <c r="R20" s="42" t="s">
        <v>15</v>
      </c>
      <c r="S20" s="88">
        <v>0.217</v>
      </c>
      <c r="T20" s="89">
        <v>17</v>
      </c>
      <c r="U20" s="90">
        <f>V14*0.005</f>
        <v>12054.005000000001</v>
      </c>
      <c r="V20" s="91">
        <f>T20*U20</f>
        <v>204918.08500000002</v>
      </c>
      <c r="W20" s="90">
        <f>V14*S20</f>
        <v>523143.81699999998</v>
      </c>
      <c r="X20" s="90">
        <f t="shared" si="2"/>
        <v>318225.73199999996</v>
      </c>
      <c r="Y20" s="90">
        <f t="shared" si="3"/>
        <v>18719.16070588235</v>
      </c>
      <c r="Z20" s="92">
        <f t="shared" si="4"/>
        <v>30773.165705882351</v>
      </c>
      <c r="AA20" s="90">
        <f t="shared" si="5"/>
        <v>523143.81699999998</v>
      </c>
      <c r="AB20" s="85">
        <f>Z20/51</f>
        <v>603.39540599769316</v>
      </c>
      <c r="AC20" s="19">
        <f>Z21-Z20</f>
        <v>11415.851794117651</v>
      </c>
    </row>
    <row r="21" spans="2:30" x14ac:dyDescent="0.25">
      <c r="B21" s="17"/>
      <c r="C21" s="67" t="s">
        <v>62</v>
      </c>
      <c r="D21" s="63">
        <v>23</v>
      </c>
      <c r="E21" s="63">
        <v>13</v>
      </c>
      <c r="F21" s="63">
        <v>3</v>
      </c>
      <c r="G21" s="63"/>
      <c r="H21" s="63"/>
      <c r="I21" s="63"/>
      <c r="J21" s="63"/>
      <c r="K21" s="64">
        <f t="shared" si="6"/>
        <v>39</v>
      </c>
      <c r="L21" s="65"/>
      <c r="M21" s="65"/>
      <c r="N21" s="69">
        <f t="shared" si="7"/>
        <v>39</v>
      </c>
      <c r="O21" s="87"/>
      <c r="Q21" s="30">
        <v>4</v>
      </c>
      <c r="R21" s="45" t="s">
        <v>18</v>
      </c>
      <c r="S21" s="93">
        <v>7.0000000000000007E-2</v>
      </c>
      <c r="T21" s="94">
        <v>4</v>
      </c>
      <c r="U21" s="36">
        <f>V14*0.01</f>
        <v>24108.010000000002</v>
      </c>
      <c r="V21" s="95">
        <f>T21*U21</f>
        <v>96432.040000000008</v>
      </c>
      <c r="W21" s="36">
        <f>V14*S21</f>
        <v>168756.07</v>
      </c>
      <c r="X21" s="36">
        <f t="shared" si="2"/>
        <v>72324.03</v>
      </c>
      <c r="Y21" s="36">
        <f t="shared" si="3"/>
        <v>18081.0075</v>
      </c>
      <c r="Z21" s="96">
        <f t="shared" si="4"/>
        <v>42189.017500000002</v>
      </c>
      <c r="AA21" s="36">
        <f t="shared" si="5"/>
        <v>168756.07</v>
      </c>
      <c r="AB21" s="85">
        <f>Z21/71</f>
        <v>594.21151408450703</v>
      </c>
      <c r="AC21" s="19">
        <f>Z22-Z21</f>
        <v>14637.006071428579</v>
      </c>
    </row>
    <row r="22" spans="2:30" x14ac:dyDescent="0.25">
      <c r="B22" s="17"/>
      <c r="C22" s="67" t="s">
        <v>63</v>
      </c>
      <c r="D22" s="63"/>
      <c r="E22" s="63">
        <v>19</v>
      </c>
      <c r="F22" s="63">
        <v>11</v>
      </c>
      <c r="G22" s="63"/>
      <c r="H22" s="63"/>
      <c r="I22" s="63"/>
      <c r="J22" s="63"/>
      <c r="K22" s="64">
        <f t="shared" si="6"/>
        <v>30</v>
      </c>
      <c r="L22" s="65"/>
      <c r="M22" s="65"/>
      <c r="N22" s="69">
        <f t="shared" si="7"/>
        <v>30</v>
      </c>
      <c r="O22" s="87"/>
      <c r="Q22" s="30">
        <v>5</v>
      </c>
      <c r="R22" s="48" t="s">
        <v>21</v>
      </c>
      <c r="S22" s="97">
        <v>0.16500000000000001</v>
      </c>
      <c r="T22" s="32">
        <v>7</v>
      </c>
      <c r="U22" s="98">
        <f>V14*0.015</f>
        <v>36162.014999999999</v>
      </c>
      <c r="V22" s="99">
        <f>U22*T22</f>
        <v>253134.10499999998</v>
      </c>
      <c r="W22" s="98">
        <f>V14*S22</f>
        <v>397782.16500000004</v>
      </c>
      <c r="X22" s="98">
        <f t="shared" si="2"/>
        <v>144648.06000000006</v>
      </c>
      <c r="Y22" s="98">
        <f t="shared" si="3"/>
        <v>20664.008571428578</v>
      </c>
      <c r="Z22" s="100">
        <f t="shared" si="4"/>
        <v>56826.023571428581</v>
      </c>
      <c r="AA22" s="98">
        <f t="shared" si="5"/>
        <v>397782.16500000004</v>
      </c>
      <c r="AB22" s="85">
        <f>Z22/100</f>
        <v>568.26023571428584</v>
      </c>
      <c r="AC22" s="19">
        <f>Z23-Z22</f>
        <v>15498.006428571418</v>
      </c>
    </row>
    <row r="23" spans="2:30" x14ac:dyDescent="0.25">
      <c r="C23" s="67" t="s">
        <v>64</v>
      </c>
      <c r="D23" s="63">
        <v>5</v>
      </c>
      <c r="E23" s="63">
        <v>10</v>
      </c>
      <c r="F23" s="63">
        <v>3</v>
      </c>
      <c r="G23" s="63"/>
      <c r="H23" s="63"/>
      <c r="I23" s="63"/>
      <c r="J23" s="63"/>
      <c r="K23" s="64">
        <f t="shared" si="6"/>
        <v>18</v>
      </c>
      <c r="L23" s="65"/>
      <c r="M23" s="65"/>
      <c r="N23" s="69">
        <f t="shared" si="7"/>
        <v>18</v>
      </c>
      <c r="O23" s="87"/>
      <c r="Q23" s="30">
        <v>6</v>
      </c>
      <c r="R23" s="101" t="s">
        <v>65</v>
      </c>
      <c r="S23" s="102">
        <v>0.39</v>
      </c>
      <c r="T23" s="103">
        <v>13</v>
      </c>
      <c r="U23" s="104">
        <f>V14*0.02</f>
        <v>48216.020000000004</v>
      </c>
      <c r="V23" s="105">
        <f>U23*T23</f>
        <v>626808.26</v>
      </c>
      <c r="W23" s="104">
        <f>V14*S23</f>
        <v>940212.39</v>
      </c>
      <c r="X23" s="104">
        <f t="shared" si="2"/>
        <v>313404.13</v>
      </c>
      <c r="Y23" s="104">
        <f t="shared" si="3"/>
        <v>24108.010000000002</v>
      </c>
      <c r="Z23" s="106">
        <f t="shared" si="4"/>
        <v>72324.03</v>
      </c>
      <c r="AA23" s="104">
        <f t="shared" si="5"/>
        <v>940212.39</v>
      </c>
      <c r="AB23" s="85">
        <f>Z23/150</f>
        <v>482.16019999999997</v>
      </c>
      <c r="AC23" s="19"/>
    </row>
    <row r="24" spans="2:30" x14ac:dyDescent="0.25">
      <c r="C24" s="67" t="s">
        <v>66</v>
      </c>
      <c r="D24" s="63"/>
      <c r="E24" s="63">
        <v>2</v>
      </c>
      <c r="F24" s="63"/>
      <c r="G24" s="63"/>
      <c r="H24" s="63"/>
      <c r="I24" s="63"/>
      <c r="J24" s="63"/>
      <c r="K24" s="64">
        <f t="shared" si="6"/>
        <v>2</v>
      </c>
      <c r="L24" s="65"/>
      <c r="M24" s="65"/>
      <c r="N24" s="69">
        <f t="shared" si="7"/>
        <v>2</v>
      </c>
      <c r="O24" s="87"/>
      <c r="W24"/>
    </row>
    <row r="25" spans="2:30" x14ac:dyDescent="0.25">
      <c r="C25" s="67" t="s">
        <v>67</v>
      </c>
      <c r="D25" s="63">
        <v>7</v>
      </c>
      <c r="E25" s="63">
        <v>32</v>
      </c>
      <c r="F25" s="63">
        <v>15</v>
      </c>
      <c r="G25" s="63"/>
      <c r="H25" s="63"/>
      <c r="I25" s="63"/>
      <c r="J25" s="63"/>
      <c r="K25" s="64">
        <f t="shared" si="6"/>
        <v>54</v>
      </c>
      <c r="L25" s="65"/>
      <c r="M25" s="65"/>
      <c r="N25" s="69">
        <f t="shared" si="7"/>
        <v>54</v>
      </c>
      <c r="O25" s="87"/>
      <c r="R25" s="107" t="s">
        <v>68</v>
      </c>
      <c r="S25" s="108">
        <f>SUM(S18:S23)</f>
        <v>1</v>
      </c>
      <c r="T25" s="109">
        <f>SUM(T18:T23)</f>
        <v>64</v>
      </c>
      <c r="U25" s="110"/>
      <c r="V25" s="110"/>
      <c r="W25" s="110"/>
      <c r="X25" s="110"/>
      <c r="Y25" s="110"/>
      <c r="Z25" s="110"/>
      <c r="AA25" s="111">
        <f>SUM(AA18:AA22)</f>
        <v>1470588.61</v>
      </c>
      <c r="AC25" s="19"/>
    </row>
    <row r="26" spans="2:30" x14ac:dyDescent="0.25">
      <c r="C26" s="67" t="s">
        <v>69</v>
      </c>
      <c r="D26" s="63"/>
      <c r="E26" s="63"/>
      <c r="F26" s="63"/>
      <c r="G26" s="63"/>
      <c r="H26" s="63"/>
      <c r="I26" s="63"/>
      <c r="J26" s="63"/>
      <c r="K26" s="64">
        <f t="shared" si="6"/>
        <v>0</v>
      </c>
      <c r="L26" s="65"/>
      <c r="M26" s="65"/>
      <c r="N26" s="69">
        <f t="shared" si="7"/>
        <v>0</v>
      </c>
      <c r="O26" s="87"/>
      <c r="W26"/>
      <c r="AC26" s="19"/>
    </row>
    <row r="27" spans="2:30" x14ac:dyDescent="0.25">
      <c r="C27" s="67" t="s">
        <v>70</v>
      </c>
      <c r="D27" s="63">
        <v>3</v>
      </c>
      <c r="E27" s="63">
        <v>6</v>
      </c>
      <c r="F27" s="63"/>
      <c r="G27" s="63"/>
      <c r="H27" s="63"/>
      <c r="I27" s="63"/>
      <c r="J27" s="63"/>
      <c r="K27" s="64">
        <f t="shared" si="6"/>
        <v>9</v>
      </c>
      <c r="L27" s="65"/>
      <c r="M27" s="65"/>
      <c r="N27" s="69">
        <f t="shared" si="7"/>
        <v>9</v>
      </c>
      <c r="O27" s="87"/>
      <c r="W27"/>
    </row>
    <row r="28" spans="2:30" ht="12" customHeight="1" x14ac:dyDescent="0.25">
      <c r="C28" s="67" t="s">
        <v>71</v>
      </c>
      <c r="D28" s="63">
        <v>23</v>
      </c>
      <c r="E28" s="63">
        <v>24</v>
      </c>
      <c r="F28" s="63">
        <v>8</v>
      </c>
      <c r="G28" s="63"/>
      <c r="H28" s="63"/>
      <c r="I28" s="63"/>
      <c r="J28" s="63"/>
      <c r="K28" s="64">
        <f t="shared" si="6"/>
        <v>55</v>
      </c>
      <c r="L28" s="65"/>
      <c r="M28" s="65"/>
      <c r="N28" s="69">
        <f t="shared" si="7"/>
        <v>55</v>
      </c>
      <c r="O28" s="87"/>
      <c r="W28"/>
    </row>
    <row r="29" spans="2:30" x14ac:dyDescent="0.25">
      <c r="C29" s="67" t="s">
        <v>72</v>
      </c>
      <c r="D29" s="63"/>
      <c r="E29" s="63"/>
      <c r="F29" s="63"/>
      <c r="G29" s="63"/>
      <c r="H29" s="63"/>
      <c r="I29" s="63"/>
      <c r="J29" s="63"/>
      <c r="K29" s="64">
        <f t="shared" si="6"/>
        <v>0</v>
      </c>
      <c r="L29" s="65"/>
      <c r="M29" s="65"/>
      <c r="N29" s="69">
        <f t="shared" si="7"/>
        <v>0</v>
      </c>
      <c r="O29" s="87"/>
      <c r="W29"/>
    </row>
    <row r="30" spans="2:30" x14ac:dyDescent="0.25">
      <c r="C30" s="67" t="s">
        <v>73</v>
      </c>
      <c r="D30" s="63">
        <v>21</v>
      </c>
      <c r="E30" s="63">
        <v>15</v>
      </c>
      <c r="F30" s="63">
        <v>16</v>
      </c>
      <c r="G30" s="63"/>
      <c r="H30" s="63"/>
      <c r="I30" s="63"/>
      <c r="J30" s="63"/>
      <c r="K30" s="64">
        <f t="shared" si="6"/>
        <v>52</v>
      </c>
      <c r="L30" s="65"/>
      <c r="M30" s="65"/>
      <c r="N30" s="69">
        <f t="shared" si="7"/>
        <v>52</v>
      </c>
      <c r="O30" s="87"/>
      <c r="W30"/>
    </row>
    <row r="31" spans="2:30" x14ac:dyDescent="0.25">
      <c r="C31" s="67" t="s">
        <v>74</v>
      </c>
      <c r="D31" s="63">
        <v>7</v>
      </c>
      <c r="E31" s="63">
        <v>25</v>
      </c>
      <c r="F31" s="63">
        <v>13</v>
      </c>
      <c r="G31" s="63"/>
      <c r="H31" s="63"/>
      <c r="I31" s="63"/>
      <c r="J31" s="63"/>
      <c r="K31" s="64">
        <f t="shared" si="6"/>
        <v>45</v>
      </c>
      <c r="L31" s="65"/>
      <c r="M31" s="65"/>
      <c r="N31" s="69">
        <f t="shared" si="7"/>
        <v>45</v>
      </c>
      <c r="O31" s="87"/>
      <c r="W31"/>
      <c r="AD31" s="19"/>
    </row>
    <row r="32" spans="2:30" x14ac:dyDescent="0.25">
      <c r="C32" s="67" t="s">
        <v>75</v>
      </c>
      <c r="D32" s="63"/>
      <c r="E32" s="63"/>
      <c r="F32" s="63"/>
      <c r="G32" s="63"/>
      <c r="H32" s="63"/>
      <c r="I32" s="63"/>
      <c r="J32" s="63"/>
      <c r="K32" s="64">
        <f t="shared" si="6"/>
        <v>0</v>
      </c>
      <c r="L32" s="65"/>
      <c r="M32" s="65"/>
      <c r="N32" s="69">
        <f t="shared" si="7"/>
        <v>0</v>
      </c>
      <c r="O32" s="87"/>
      <c r="W32"/>
      <c r="AD32" s="19"/>
    </row>
    <row r="33" spans="3:30" x14ac:dyDescent="0.25">
      <c r="C33" s="67" t="s">
        <v>76</v>
      </c>
      <c r="D33" s="63">
        <v>14</v>
      </c>
      <c r="E33" s="63">
        <v>19</v>
      </c>
      <c r="F33" s="63">
        <v>3</v>
      </c>
      <c r="G33" s="63"/>
      <c r="H33" s="63"/>
      <c r="I33" s="63"/>
      <c r="J33" s="63"/>
      <c r="K33" s="64">
        <f t="shared" si="6"/>
        <v>36</v>
      </c>
      <c r="L33" s="65"/>
      <c r="M33" s="65"/>
      <c r="N33" s="69">
        <f t="shared" si="7"/>
        <v>36</v>
      </c>
      <c r="O33" s="87"/>
      <c r="W33"/>
      <c r="AD33" s="19"/>
    </row>
    <row r="34" spans="3:30" x14ac:dyDescent="0.25">
      <c r="C34" s="67" t="s">
        <v>77</v>
      </c>
      <c r="D34" s="63">
        <v>6</v>
      </c>
      <c r="E34" s="63">
        <v>3</v>
      </c>
      <c r="F34" s="63">
        <v>3</v>
      </c>
      <c r="G34" s="63"/>
      <c r="H34" s="63"/>
      <c r="I34" s="63"/>
      <c r="J34" s="63"/>
      <c r="K34" s="64">
        <f t="shared" si="6"/>
        <v>12</v>
      </c>
      <c r="L34" s="65"/>
      <c r="M34" s="65"/>
      <c r="N34" s="69">
        <f t="shared" si="7"/>
        <v>12</v>
      </c>
      <c r="O34" s="87"/>
      <c r="W34"/>
      <c r="AD34" s="19"/>
    </row>
    <row r="35" spans="3:30" x14ac:dyDescent="0.25">
      <c r="C35" s="67" t="s">
        <v>78</v>
      </c>
      <c r="D35" s="63"/>
      <c r="E35" s="63"/>
      <c r="F35" s="63"/>
      <c r="G35" s="63"/>
      <c r="H35" s="63"/>
      <c r="I35" s="63"/>
      <c r="J35" s="63"/>
      <c r="K35" s="64">
        <f t="shared" si="6"/>
        <v>0</v>
      </c>
      <c r="L35" s="65"/>
      <c r="M35" s="65"/>
      <c r="N35" s="69">
        <f t="shared" si="7"/>
        <v>0</v>
      </c>
      <c r="O35" s="87"/>
      <c r="W35"/>
    </row>
    <row r="36" spans="3:30" x14ac:dyDescent="0.25">
      <c r="C36" s="67" t="s">
        <v>79</v>
      </c>
      <c r="D36" s="63"/>
      <c r="E36" s="63"/>
      <c r="F36" s="63"/>
      <c r="G36" s="63"/>
      <c r="H36" s="63"/>
      <c r="I36" s="63"/>
      <c r="J36" s="63"/>
      <c r="K36" s="64">
        <f t="shared" si="6"/>
        <v>0</v>
      </c>
      <c r="L36" s="65"/>
      <c r="M36" s="65"/>
      <c r="N36" s="69">
        <f t="shared" si="7"/>
        <v>0</v>
      </c>
      <c r="O36" s="87"/>
      <c r="W36"/>
    </row>
    <row r="37" spans="3:30" x14ac:dyDescent="0.25">
      <c r="C37" s="67" t="s">
        <v>80</v>
      </c>
      <c r="D37" s="63"/>
      <c r="E37" s="63"/>
      <c r="F37" s="63"/>
      <c r="G37" s="63"/>
      <c r="H37" s="63"/>
      <c r="I37" s="63"/>
      <c r="J37" s="63"/>
      <c r="K37" s="64">
        <f t="shared" si="6"/>
        <v>0</v>
      </c>
      <c r="L37" s="65"/>
      <c r="M37" s="65"/>
      <c r="N37" s="69">
        <f t="shared" si="7"/>
        <v>0</v>
      </c>
      <c r="O37" s="87"/>
      <c r="W37"/>
    </row>
    <row r="38" spans="3:30" x14ac:dyDescent="0.25">
      <c r="C38" s="67" t="s">
        <v>81</v>
      </c>
      <c r="D38" s="63"/>
      <c r="E38" s="63"/>
      <c r="F38" s="63"/>
      <c r="G38" s="63"/>
      <c r="H38" s="63"/>
      <c r="I38" s="63"/>
      <c r="J38" s="63"/>
      <c r="K38" s="64">
        <f t="shared" si="6"/>
        <v>0</v>
      </c>
      <c r="L38" s="65"/>
      <c r="M38" s="65"/>
      <c r="N38" s="69">
        <f t="shared" si="7"/>
        <v>0</v>
      </c>
      <c r="O38" s="87"/>
      <c r="W38"/>
    </row>
    <row r="39" spans="3:30" x14ac:dyDescent="0.25">
      <c r="C39" s="67" t="s">
        <v>82</v>
      </c>
      <c r="D39" s="63"/>
      <c r="E39" s="63"/>
      <c r="F39" s="63"/>
      <c r="G39" s="63"/>
      <c r="H39" s="63"/>
      <c r="I39" s="63"/>
      <c r="J39" s="63"/>
      <c r="K39" s="64">
        <f t="shared" si="6"/>
        <v>0</v>
      </c>
      <c r="L39" s="65"/>
      <c r="M39" s="65"/>
      <c r="N39" s="69">
        <f t="shared" si="7"/>
        <v>0</v>
      </c>
      <c r="O39" s="87"/>
      <c r="W39"/>
    </row>
    <row r="40" spans="3:30" x14ac:dyDescent="0.25">
      <c r="C40" s="67" t="s">
        <v>83</v>
      </c>
      <c r="D40" s="63"/>
      <c r="E40" s="63"/>
      <c r="F40" s="63"/>
      <c r="G40" s="63"/>
      <c r="H40" s="63"/>
      <c r="I40" s="63"/>
      <c r="J40" s="63"/>
      <c r="K40" s="64">
        <f t="shared" si="6"/>
        <v>0</v>
      </c>
      <c r="L40" s="65"/>
      <c r="M40" s="65"/>
      <c r="N40" s="69">
        <f t="shared" si="7"/>
        <v>0</v>
      </c>
      <c r="O40" s="87"/>
      <c r="W40"/>
    </row>
    <row r="41" spans="3:30" x14ac:dyDescent="0.25">
      <c r="C41" s="67" t="s">
        <v>84</v>
      </c>
      <c r="D41" s="63">
        <v>9</v>
      </c>
      <c r="E41" s="63">
        <v>10</v>
      </c>
      <c r="F41" s="63">
        <v>4</v>
      </c>
      <c r="G41" s="63"/>
      <c r="H41" s="63"/>
      <c r="I41" s="63"/>
      <c r="J41" s="63"/>
      <c r="K41" s="64">
        <f t="shared" si="6"/>
        <v>23</v>
      </c>
      <c r="L41" s="65"/>
      <c r="M41" s="65"/>
      <c r="N41" s="69">
        <f t="shared" si="7"/>
        <v>23</v>
      </c>
      <c r="O41" s="87"/>
      <c r="W41"/>
    </row>
    <row r="42" spans="3:30" x14ac:dyDescent="0.25">
      <c r="C42" s="67" t="s">
        <v>85</v>
      </c>
      <c r="D42" s="63">
        <v>4</v>
      </c>
      <c r="E42" s="63">
        <v>25</v>
      </c>
      <c r="F42" s="63">
        <v>7</v>
      </c>
      <c r="G42" s="63"/>
      <c r="H42" s="63"/>
      <c r="I42" s="63"/>
      <c r="J42" s="63"/>
      <c r="K42" s="64">
        <f t="shared" si="6"/>
        <v>36</v>
      </c>
      <c r="L42" s="65">
        <v>1</v>
      </c>
      <c r="M42" s="65"/>
      <c r="N42" s="69">
        <f t="shared" si="7"/>
        <v>38</v>
      </c>
      <c r="O42" s="87"/>
      <c r="W42"/>
      <c r="AC42" s="19"/>
      <c r="AD42" s="19"/>
    </row>
    <row r="43" spans="3:30" x14ac:dyDescent="0.25">
      <c r="C43" s="67" t="s">
        <v>86</v>
      </c>
      <c r="D43" s="63"/>
      <c r="E43" s="63"/>
      <c r="F43" s="63"/>
      <c r="G43" s="63"/>
      <c r="H43" s="63"/>
      <c r="I43" s="63"/>
      <c r="J43" s="63"/>
      <c r="K43" s="64">
        <f t="shared" si="6"/>
        <v>0</v>
      </c>
      <c r="L43" s="65"/>
      <c r="M43" s="65"/>
      <c r="N43" s="69">
        <f t="shared" si="7"/>
        <v>0</v>
      </c>
      <c r="O43" s="87"/>
      <c r="W43"/>
      <c r="AC43" s="19"/>
      <c r="AD43" s="19"/>
    </row>
    <row r="44" spans="3:30" x14ac:dyDescent="0.25">
      <c r="C44" s="67" t="s">
        <v>87</v>
      </c>
      <c r="D44" s="63">
        <v>13</v>
      </c>
      <c r="E44" s="63">
        <v>6</v>
      </c>
      <c r="F44" s="63">
        <v>1</v>
      </c>
      <c r="G44" s="63"/>
      <c r="H44" s="63"/>
      <c r="I44" s="63"/>
      <c r="J44" s="63"/>
      <c r="K44" s="64"/>
      <c r="L44" s="65"/>
      <c r="M44" s="65"/>
      <c r="N44" s="69"/>
      <c r="O44" s="87"/>
      <c r="W44"/>
      <c r="AC44" s="19"/>
      <c r="AD44" s="19"/>
    </row>
    <row r="45" spans="3:30" x14ac:dyDescent="0.25">
      <c r="C45" s="67" t="s">
        <v>88</v>
      </c>
      <c r="D45" s="63">
        <v>23</v>
      </c>
      <c r="E45" s="63">
        <v>19</v>
      </c>
      <c r="F45" s="63">
        <v>6</v>
      </c>
      <c r="G45" s="63"/>
      <c r="H45" s="63"/>
      <c r="I45" s="63"/>
      <c r="J45" s="63"/>
      <c r="K45" s="64">
        <f t="shared" ref="K45:K76" si="8">SUM(D45:J45)</f>
        <v>48</v>
      </c>
      <c r="L45" s="65"/>
      <c r="M45" s="65"/>
      <c r="N45" s="69">
        <f t="shared" ref="N45:N76" si="9">(K45*$F$5)+(L45*$F$6)+(M45*$F$7)</f>
        <v>48</v>
      </c>
      <c r="O45" s="87"/>
      <c r="W45"/>
    </row>
    <row r="46" spans="3:30" x14ac:dyDescent="0.25">
      <c r="C46" s="67" t="s">
        <v>89</v>
      </c>
      <c r="D46" s="63"/>
      <c r="E46" s="63"/>
      <c r="F46" s="63"/>
      <c r="G46" s="63"/>
      <c r="H46" s="63"/>
      <c r="I46" s="63"/>
      <c r="J46" s="63"/>
      <c r="K46" s="64">
        <f t="shared" si="8"/>
        <v>0</v>
      </c>
      <c r="L46" s="65"/>
      <c r="M46" s="65"/>
      <c r="N46" s="69">
        <f t="shared" si="9"/>
        <v>0</v>
      </c>
      <c r="O46" s="87"/>
      <c r="W46"/>
    </row>
    <row r="47" spans="3:30" x14ac:dyDescent="0.25">
      <c r="C47" s="67" t="s">
        <v>90</v>
      </c>
      <c r="D47" s="63">
        <v>19</v>
      </c>
      <c r="E47" s="63">
        <v>19</v>
      </c>
      <c r="F47" s="63">
        <v>5</v>
      </c>
      <c r="G47" s="63"/>
      <c r="H47" s="63"/>
      <c r="I47" s="63"/>
      <c r="J47" s="63"/>
      <c r="K47" s="64">
        <f t="shared" si="8"/>
        <v>43</v>
      </c>
      <c r="L47" s="65"/>
      <c r="M47" s="65"/>
      <c r="N47" s="69">
        <f t="shared" si="9"/>
        <v>43</v>
      </c>
      <c r="O47" s="87"/>
      <c r="W47"/>
    </row>
    <row r="48" spans="3:30" x14ac:dyDescent="0.25">
      <c r="C48" s="67" t="s">
        <v>91</v>
      </c>
      <c r="D48" s="63"/>
      <c r="E48" s="63"/>
      <c r="F48" s="63"/>
      <c r="G48" s="63"/>
      <c r="H48" s="63"/>
      <c r="I48" s="63"/>
      <c r="J48" s="63"/>
      <c r="K48" s="64">
        <f t="shared" si="8"/>
        <v>0</v>
      </c>
      <c r="L48" s="65"/>
      <c r="M48" s="65"/>
      <c r="N48" s="69">
        <f t="shared" si="9"/>
        <v>0</v>
      </c>
      <c r="O48" s="87"/>
      <c r="W48"/>
    </row>
    <row r="49" spans="3:30" x14ac:dyDescent="0.25">
      <c r="C49" s="67" t="s">
        <v>92</v>
      </c>
      <c r="D49" s="63"/>
      <c r="E49" s="63"/>
      <c r="F49" s="63"/>
      <c r="G49" s="63"/>
      <c r="H49" s="63"/>
      <c r="I49" s="63"/>
      <c r="J49" s="63"/>
      <c r="K49" s="64">
        <f t="shared" si="8"/>
        <v>0</v>
      </c>
      <c r="L49" s="65"/>
      <c r="M49" s="65"/>
      <c r="N49" s="69">
        <f t="shared" si="9"/>
        <v>0</v>
      </c>
      <c r="O49" s="87"/>
      <c r="W49"/>
    </row>
    <row r="50" spans="3:30" x14ac:dyDescent="0.25">
      <c r="C50" s="67" t="s">
        <v>93</v>
      </c>
      <c r="D50" s="63"/>
      <c r="E50" s="63"/>
      <c r="F50" s="63"/>
      <c r="G50" s="63"/>
      <c r="H50" s="63"/>
      <c r="I50" s="63"/>
      <c r="J50" s="63"/>
      <c r="K50" s="64">
        <f t="shared" si="8"/>
        <v>0</v>
      </c>
      <c r="L50" s="65"/>
      <c r="M50" s="65"/>
      <c r="N50" s="69">
        <f t="shared" si="9"/>
        <v>0</v>
      </c>
      <c r="O50" s="87"/>
      <c r="W50"/>
      <c r="AC50" s="19"/>
      <c r="AD50" s="19"/>
    </row>
    <row r="51" spans="3:30" x14ac:dyDescent="0.25">
      <c r="C51" s="67" t="s">
        <v>94</v>
      </c>
      <c r="D51" s="63">
        <v>18</v>
      </c>
      <c r="E51" s="63">
        <v>15</v>
      </c>
      <c r="F51" s="63">
        <v>4</v>
      </c>
      <c r="G51" s="63"/>
      <c r="H51" s="63"/>
      <c r="I51" s="63"/>
      <c r="J51" s="63"/>
      <c r="K51" s="64">
        <f t="shared" si="8"/>
        <v>37</v>
      </c>
      <c r="L51" s="65"/>
      <c r="M51" s="65"/>
      <c r="N51" s="69">
        <f t="shared" si="9"/>
        <v>37</v>
      </c>
      <c r="O51" s="87"/>
      <c r="W51"/>
      <c r="AC51" s="19"/>
      <c r="AD51" s="19"/>
    </row>
    <row r="52" spans="3:30" x14ac:dyDescent="0.25">
      <c r="C52" s="67" t="s">
        <v>95</v>
      </c>
      <c r="D52" s="63">
        <v>5</v>
      </c>
      <c r="E52" s="63"/>
      <c r="F52" s="63">
        <v>3</v>
      </c>
      <c r="G52" s="63"/>
      <c r="H52" s="63"/>
      <c r="I52" s="63"/>
      <c r="J52" s="63"/>
      <c r="K52" s="64">
        <f t="shared" si="8"/>
        <v>8</v>
      </c>
      <c r="L52" s="65"/>
      <c r="M52" s="65"/>
      <c r="N52" s="69">
        <f t="shared" si="9"/>
        <v>8</v>
      </c>
      <c r="O52" s="87"/>
      <c r="W52"/>
      <c r="AC52" s="19"/>
      <c r="AD52" s="19"/>
    </row>
    <row r="53" spans="3:30" x14ac:dyDescent="0.25">
      <c r="C53" s="67" t="s">
        <v>96</v>
      </c>
      <c r="D53" s="63">
        <v>3</v>
      </c>
      <c r="E53" s="63">
        <v>2</v>
      </c>
      <c r="F53" s="63">
        <v>4</v>
      </c>
      <c r="G53" s="63"/>
      <c r="H53" s="63"/>
      <c r="I53" s="63"/>
      <c r="J53" s="63"/>
      <c r="K53" s="64">
        <f t="shared" si="8"/>
        <v>9</v>
      </c>
      <c r="L53" s="65"/>
      <c r="M53" s="65"/>
      <c r="N53" s="69">
        <f t="shared" si="9"/>
        <v>9</v>
      </c>
      <c r="O53" s="87"/>
      <c r="W53"/>
      <c r="AC53" s="19"/>
      <c r="AD53" s="19"/>
    </row>
    <row r="54" spans="3:30" x14ac:dyDescent="0.25">
      <c r="C54" s="67" t="s">
        <v>97</v>
      </c>
      <c r="D54" s="63"/>
      <c r="E54" s="63">
        <v>4</v>
      </c>
      <c r="F54" s="63"/>
      <c r="G54" s="63"/>
      <c r="H54" s="63"/>
      <c r="I54" s="63"/>
      <c r="J54" s="63"/>
      <c r="K54" s="64">
        <f t="shared" si="8"/>
        <v>4</v>
      </c>
      <c r="L54" s="65"/>
      <c r="M54" s="65"/>
      <c r="N54" s="69">
        <f t="shared" si="9"/>
        <v>4</v>
      </c>
      <c r="O54" s="87"/>
      <c r="U54" s="18"/>
      <c r="W54" s="20"/>
      <c r="X54" s="19"/>
      <c r="Y54" s="19"/>
      <c r="Z54" s="19"/>
      <c r="AA54" s="19"/>
      <c r="AB54" s="19"/>
      <c r="AC54" s="19"/>
      <c r="AD54" s="19"/>
    </row>
    <row r="55" spans="3:30" x14ac:dyDescent="0.25">
      <c r="C55" s="67" t="s">
        <v>98</v>
      </c>
      <c r="D55" s="63">
        <v>19</v>
      </c>
      <c r="E55" s="63">
        <v>15</v>
      </c>
      <c r="F55" s="63">
        <v>9</v>
      </c>
      <c r="G55" s="63"/>
      <c r="H55" s="63"/>
      <c r="I55" s="63"/>
      <c r="J55" s="63"/>
      <c r="K55" s="64">
        <f t="shared" si="8"/>
        <v>43</v>
      </c>
      <c r="L55" s="65"/>
      <c r="M55" s="65"/>
      <c r="N55" s="69">
        <f t="shared" si="9"/>
        <v>43</v>
      </c>
      <c r="O55" s="87"/>
      <c r="U55" s="18"/>
      <c r="W55" s="20"/>
      <c r="X55" s="19"/>
      <c r="Y55" s="19"/>
      <c r="Z55" s="19"/>
      <c r="AA55" s="19"/>
      <c r="AB55" s="19"/>
      <c r="AC55" s="19"/>
      <c r="AD55" s="19"/>
    </row>
    <row r="56" spans="3:30" x14ac:dyDescent="0.25">
      <c r="C56" s="67" t="s">
        <v>99</v>
      </c>
      <c r="D56" s="63">
        <v>18</v>
      </c>
      <c r="E56" s="63">
        <v>18</v>
      </c>
      <c r="F56" s="63">
        <v>6</v>
      </c>
      <c r="G56" s="63"/>
      <c r="H56" s="63"/>
      <c r="I56" s="63"/>
      <c r="J56" s="63"/>
      <c r="K56" s="64">
        <f t="shared" si="8"/>
        <v>42</v>
      </c>
      <c r="L56" s="65"/>
      <c r="M56" s="65"/>
      <c r="N56" s="69">
        <f t="shared" si="9"/>
        <v>42</v>
      </c>
      <c r="O56" s="87"/>
      <c r="U56" s="18"/>
      <c r="W56" s="20"/>
      <c r="X56" s="19"/>
      <c r="Y56" s="19"/>
      <c r="Z56" s="19"/>
      <c r="AA56" s="19"/>
      <c r="AB56" s="19"/>
      <c r="AC56" s="19"/>
      <c r="AD56" s="19"/>
    </row>
    <row r="57" spans="3:30" x14ac:dyDescent="0.25">
      <c r="C57" s="67" t="s">
        <v>100</v>
      </c>
      <c r="D57" s="63"/>
      <c r="E57" s="63"/>
      <c r="F57" s="63"/>
      <c r="G57" s="63"/>
      <c r="H57" s="63"/>
      <c r="I57" s="63"/>
      <c r="J57" s="63"/>
      <c r="K57" s="64">
        <f t="shared" si="8"/>
        <v>0</v>
      </c>
      <c r="L57" s="65"/>
      <c r="M57" s="65"/>
      <c r="N57" s="69">
        <f t="shared" si="9"/>
        <v>0</v>
      </c>
      <c r="O57" s="87"/>
      <c r="U57" s="18"/>
      <c r="W57" s="20"/>
      <c r="X57" s="19"/>
      <c r="Y57" s="19"/>
      <c r="Z57" s="19"/>
      <c r="AA57" s="19"/>
      <c r="AB57" s="19"/>
      <c r="AC57" s="19"/>
      <c r="AD57" s="19"/>
    </row>
    <row r="58" spans="3:30" x14ac:dyDescent="0.25">
      <c r="C58" s="67" t="s">
        <v>101</v>
      </c>
      <c r="D58" s="63">
        <v>7</v>
      </c>
      <c r="E58" s="63">
        <v>34</v>
      </c>
      <c r="F58" s="63">
        <v>24</v>
      </c>
      <c r="G58" s="63"/>
      <c r="H58" s="63"/>
      <c r="I58" s="63"/>
      <c r="J58" s="63"/>
      <c r="K58" s="64">
        <f t="shared" si="8"/>
        <v>65</v>
      </c>
      <c r="L58" s="65">
        <v>1</v>
      </c>
      <c r="M58" s="65"/>
      <c r="N58" s="69">
        <f t="shared" si="9"/>
        <v>67</v>
      </c>
      <c r="O58" s="87"/>
      <c r="U58" s="18"/>
      <c r="W58" s="20"/>
      <c r="X58" s="19"/>
      <c r="Y58" s="19"/>
      <c r="Z58" s="19"/>
      <c r="AA58" s="19"/>
      <c r="AB58" s="19"/>
      <c r="AC58" s="19"/>
      <c r="AD58" s="19"/>
    </row>
    <row r="59" spans="3:30" x14ac:dyDescent="0.25">
      <c r="C59" s="67" t="s">
        <v>76</v>
      </c>
      <c r="D59" s="63">
        <v>19</v>
      </c>
      <c r="E59" s="63">
        <v>8</v>
      </c>
      <c r="F59" s="63"/>
      <c r="G59" s="63"/>
      <c r="H59" s="63"/>
      <c r="I59" s="63"/>
      <c r="J59" s="63"/>
      <c r="K59" s="64">
        <f t="shared" si="8"/>
        <v>27</v>
      </c>
      <c r="L59" s="65"/>
      <c r="M59" s="65"/>
      <c r="N59" s="69">
        <f t="shared" si="9"/>
        <v>27</v>
      </c>
      <c r="O59" s="87"/>
      <c r="U59" s="18"/>
      <c r="W59" s="20"/>
      <c r="X59" s="19"/>
      <c r="Y59" s="19"/>
      <c r="Z59" s="19"/>
      <c r="AA59" s="19"/>
      <c r="AB59" s="19"/>
      <c r="AC59" s="19"/>
      <c r="AD59" s="19"/>
    </row>
    <row r="60" spans="3:30" x14ac:dyDescent="0.25">
      <c r="C60" s="67" t="s">
        <v>102</v>
      </c>
      <c r="D60" s="63">
        <v>3</v>
      </c>
      <c r="E60" s="63"/>
      <c r="F60" s="63"/>
      <c r="G60" s="63"/>
      <c r="H60" s="63"/>
      <c r="I60" s="63"/>
      <c r="J60" s="63"/>
      <c r="K60" s="64">
        <f t="shared" si="8"/>
        <v>3</v>
      </c>
      <c r="L60" s="65"/>
      <c r="M60" s="65"/>
      <c r="N60" s="69">
        <f t="shared" si="9"/>
        <v>3</v>
      </c>
      <c r="O60" s="87"/>
      <c r="U60" s="18"/>
      <c r="W60" s="20"/>
      <c r="X60" s="19"/>
      <c r="Y60" s="19"/>
      <c r="Z60" s="19"/>
      <c r="AA60" s="19"/>
      <c r="AB60" s="19"/>
      <c r="AC60" s="19"/>
      <c r="AD60" s="19"/>
    </row>
    <row r="61" spans="3:30" x14ac:dyDescent="0.25">
      <c r="C61" s="67" t="s">
        <v>103</v>
      </c>
      <c r="D61" s="63"/>
      <c r="E61" s="63"/>
      <c r="F61" s="63"/>
      <c r="G61" s="63"/>
      <c r="H61" s="63"/>
      <c r="I61" s="63"/>
      <c r="J61" s="63"/>
      <c r="K61" s="64">
        <f t="shared" si="8"/>
        <v>0</v>
      </c>
      <c r="L61" s="65"/>
      <c r="M61" s="65"/>
      <c r="N61" s="69">
        <f t="shared" si="9"/>
        <v>0</v>
      </c>
      <c r="O61" s="87"/>
      <c r="U61" s="18"/>
      <c r="W61" s="20"/>
      <c r="X61" s="19"/>
      <c r="Y61" s="19"/>
      <c r="Z61" s="19"/>
      <c r="AA61" s="19"/>
      <c r="AB61" s="19"/>
      <c r="AC61" s="19"/>
      <c r="AD61" s="19"/>
    </row>
    <row r="62" spans="3:30" x14ac:dyDescent="0.25">
      <c r="C62" s="67" t="s">
        <v>104</v>
      </c>
      <c r="D62" s="63">
        <v>3</v>
      </c>
      <c r="E62" s="63">
        <v>2</v>
      </c>
      <c r="F62" s="63"/>
      <c r="G62" s="63"/>
      <c r="H62" s="63"/>
      <c r="I62" s="63"/>
      <c r="J62" s="63"/>
      <c r="K62" s="64">
        <f t="shared" si="8"/>
        <v>5</v>
      </c>
      <c r="L62" s="65"/>
      <c r="M62" s="65"/>
      <c r="N62" s="69">
        <f t="shared" si="9"/>
        <v>5</v>
      </c>
      <c r="O62" s="87"/>
      <c r="U62" s="18"/>
      <c r="W62" s="20"/>
      <c r="X62" s="19"/>
      <c r="Y62" s="19"/>
      <c r="Z62" s="19"/>
      <c r="AA62" s="19"/>
      <c r="AB62" s="19"/>
      <c r="AC62" s="19"/>
      <c r="AD62" s="19"/>
    </row>
    <row r="63" spans="3:30" x14ac:dyDescent="0.25">
      <c r="C63" s="67" t="s">
        <v>105</v>
      </c>
      <c r="D63" s="63"/>
      <c r="E63" s="63"/>
      <c r="F63" s="63"/>
      <c r="G63" s="63"/>
      <c r="H63" s="63"/>
      <c r="I63" s="63"/>
      <c r="J63" s="63"/>
      <c r="K63" s="64">
        <f t="shared" si="8"/>
        <v>0</v>
      </c>
      <c r="L63" s="65"/>
      <c r="M63" s="65"/>
      <c r="N63" s="69">
        <f t="shared" si="9"/>
        <v>0</v>
      </c>
      <c r="O63" s="87"/>
      <c r="U63" s="18"/>
      <c r="W63" s="20"/>
      <c r="X63" s="19"/>
      <c r="Y63" s="19"/>
      <c r="Z63" s="19"/>
      <c r="AA63" s="19"/>
      <c r="AB63" s="19"/>
      <c r="AC63" s="19"/>
      <c r="AD63" s="19"/>
    </row>
    <row r="64" spans="3:30" x14ac:dyDescent="0.25">
      <c r="C64" s="67" t="s">
        <v>106</v>
      </c>
      <c r="D64" s="63">
        <v>6</v>
      </c>
      <c r="E64" s="63">
        <v>7</v>
      </c>
      <c r="F64" s="63"/>
      <c r="G64" s="63"/>
      <c r="H64" s="63"/>
      <c r="I64" s="63"/>
      <c r="J64" s="63"/>
      <c r="K64" s="64">
        <f t="shared" si="8"/>
        <v>13</v>
      </c>
      <c r="L64" s="65"/>
      <c r="M64" s="65"/>
      <c r="N64" s="69">
        <f t="shared" si="9"/>
        <v>13</v>
      </c>
      <c r="O64" s="87"/>
      <c r="U64" s="18"/>
      <c r="W64" s="20"/>
      <c r="X64" s="19"/>
      <c r="Y64" s="19"/>
      <c r="Z64" s="19"/>
      <c r="AA64" s="19"/>
      <c r="AB64" s="19"/>
      <c r="AC64" s="19"/>
      <c r="AD64" s="19"/>
    </row>
    <row r="65" spans="3:30" x14ac:dyDescent="0.25">
      <c r="C65" s="67" t="s">
        <v>107</v>
      </c>
      <c r="D65" s="63">
        <v>10</v>
      </c>
      <c r="E65" s="63">
        <v>26</v>
      </c>
      <c r="F65" s="63">
        <v>13</v>
      </c>
      <c r="G65" s="63"/>
      <c r="H65" s="63"/>
      <c r="I65" s="63"/>
      <c r="J65" s="63"/>
      <c r="K65" s="64">
        <f t="shared" si="8"/>
        <v>49</v>
      </c>
      <c r="L65" s="65"/>
      <c r="M65" s="65"/>
      <c r="N65" s="69">
        <f t="shared" si="9"/>
        <v>49</v>
      </c>
      <c r="O65" s="87"/>
      <c r="U65" s="18"/>
      <c r="W65" s="20"/>
      <c r="X65" s="19"/>
      <c r="Y65" s="19"/>
      <c r="Z65" s="19"/>
      <c r="AA65" s="19"/>
      <c r="AB65" s="19"/>
      <c r="AC65" s="19"/>
      <c r="AD65" s="19"/>
    </row>
    <row r="66" spans="3:30" x14ac:dyDescent="0.25">
      <c r="C66" s="67" t="s">
        <v>108</v>
      </c>
      <c r="D66" s="63">
        <v>21</v>
      </c>
      <c r="E66" s="63">
        <v>14</v>
      </c>
      <c r="F66" s="63">
        <v>5</v>
      </c>
      <c r="G66" s="63"/>
      <c r="H66" s="63"/>
      <c r="I66" s="63"/>
      <c r="J66" s="63"/>
      <c r="K66" s="64">
        <f t="shared" si="8"/>
        <v>40</v>
      </c>
      <c r="L66" s="65"/>
      <c r="M66" s="65"/>
      <c r="N66" s="69">
        <f t="shared" si="9"/>
        <v>40</v>
      </c>
      <c r="O66" s="87"/>
      <c r="U66" s="18"/>
      <c r="W66" s="20"/>
      <c r="X66" s="19"/>
      <c r="Y66" s="19"/>
      <c r="Z66" s="19"/>
      <c r="AA66" s="19"/>
      <c r="AB66" s="19"/>
      <c r="AC66" s="19"/>
      <c r="AD66" s="19"/>
    </row>
    <row r="67" spans="3:30" x14ac:dyDescent="0.25">
      <c r="C67" s="67" t="s">
        <v>109</v>
      </c>
      <c r="D67" s="63"/>
      <c r="E67" s="63"/>
      <c r="F67" s="63"/>
      <c r="G67" s="63"/>
      <c r="H67" s="63"/>
      <c r="I67" s="63"/>
      <c r="J67" s="63"/>
      <c r="K67" s="64">
        <f t="shared" si="8"/>
        <v>0</v>
      </c>
      <c r="L67" s="65"/>
      <c r="M67" s="65"/>
      <c r="N67" s="69">
        <f t="shared" si="9"/>
        <v>0</v>
      </c>
      <c r="O67" s="87"/>
      <c r="U67" s="18"/>
      <c r="W67" s="20"/>
      <c r="X67" s="19"/>
      <c r="Y67" s="19"/>
      <c r="Z67" s="19"/>
      <c r="AA67" s="19"/>
      <c r="AB67" s="19"/>
      <c r="AC67" s="19"/>
      <c r="AD67" s="19"/>
    </row>
    <row r="68" spans="3:30" x14ac:dyDescent="0.25">
      <c r="C68" s="67" t="s">
        <v>110</v>
      </c>
      <c r="D68" s="63">
        <v>14</v>
      </c>
      <c r="E68" s="63">
        <v>20</v>
      </c>
      <c r="F68" s="63">
        <v>19</v>
      </c>
      <c r="G68" s="63"/>
      <c r="H68" s="63"/>
      <c r="I68" s="63"/>
      <c r="J68" s="63"/>
      <c r="K68" s="64">
        <f t="shared" si="8"/>
        <v>53</v>
      </c>
      <c r="L68" s="65">
        <v>1</v>
      </c>
      <c r="M68" s="65"/>
      <c r="N68" s="69">
        <f t="shared" si="9"/>
        <v>55</v>
      </c>
      <c r="O68" s="87"/>
      <c r="U68" s="18"/>
      <c r="W68" s="20"/>
      <c r="X68" s="19"/>
      <c r="Y68" s="19"/>
      <c r="Z68" s="19"/>
      <c r="AA68" s="19"/>
      <c r="AB68" s="19"/>
      <c r="AC68" s="19"/>
      <c r="AD68" s="19"/>
    </row>
    <row r="69" spans="3:30" x14ac:dyDescent="0.25">
      <c r="C69" s="67" t="s">
        <v>111</v>
      </c>
      <c r="D69" s="63"/>
      <c r="E69" s="63">
        <v>2</v>
      </c>
      <c r="F69" s="63">
        <v>3</v>
      </c>
      <c r="G69" s="63"/>
      <c r="H69" s="63"/>
      <c r="I69" s="63"/>
      <c r="J69" s="63"/>
      <c r="K69" s="64">
        <f t="shared" si="8"/>
        <v>5</v>
      </c>
      <c r="L69" s="65"/>
      <c r="M69" s="65"/>
      <c r="N69" s="69">
        <f t="shared" si="9"/>
        <v>5</v>
      </c>
      <c r="O69" s="87"/>
      <c r="U69" s="18"/>
      <c r="W69" s="20"/>
      <c r="X69" s="19"/>
      <c r="Y69" s="19"/>
      <c r="Z69" s="19"/>
      <c r="AA69" s="19"/>
      <c r="AB69" s="19"/>
      <c r="AC69" s="19"/>
      <c r="AD69" s="19"/>
    </row>
    <row r="70" spans="3:30" x14ac:dyDescent="0.25">
      <c r="C70" s="67" t="s">
        <v>112</v>
      </c>
      <c r="D70" s="63">
        <v>13</v>
      </c>
      <c r="E70" s="63">
        <v>16</v>
      </c>
      <c r="F70" s="63">
        <v>7</v>
      </c>
      <c r="G70" s="63"/>
      <c r="H70" s="63"/>
      <c r="I70" s="63"/>
      <c r="J70" s="63"/>
      <c r="K70" s="64">
        <f t="shared" si="8"/>
        <v>36</v>
      </c>
      <c r="L70" s="65"/>
      <c r="M70" s="65"/>
      <c r="N70" s="69">
        <f t="shared" si="9"/>
        <v>36</v>
      </c>
      <c r="O70" s="87"/>
      <c r="U70" s="18"/>
      <c r="W70" s="20"/>
      <c r="X70" s="19"/>
      <c r="Y70" s="19"/>
      <c r="Z70" s="19"/>
      <c r="AA70" s="19"/>
      <c r="AB70" s="19"/>
      <c r="AC70" s="19"/>
      <c r="AD70" s="19"/>
    </row>
    <row r="71" spans="3:30" x14ac:dyDescent="0.25">
      <c r="C71" s="67" t="s">
        <v>113</v>
      </c>
      <c r="D71" s="63"/>
      <c r="E71" s="63">
        <v>16</v>
      </c>
      <c r="F71" s="63">
        <v>5</v>
      </c>
      <c r="G71" s="63"/>
      <c r="H71" s="63"/>
      <c r="I71" s="63"/>
      <c r="J71" s="63"/>
      <c r="K71" s="64">
        <f t="shared" si="8"/>
        <v>21</v>
      </c>
      <c r="L71" s="65"/>
      <c r="M71" s="65"/>
      <c r="N71" s="69">
        <f t="shared" si="9"/>
        <v>21</v>
      </c>
      <c r="O71" s="87"/>
      <c r="W71"/>
    </row>
    <row r="72" spans="3:30" x14ac:dyDescent="0.25">
      <c r="C72" s="67" t="s">
        <v>114</v>
      </c>
      <c r="D72" s="63">
        <v>17</v>
      </c>
      <c r="E72" s="63">
        <v>33</v>
      </c>
      <c r="F72" s="63">
        <v>12</v>
      </c>
      <c r="G72" s="63"/>
      <c r="H72" s="63"/>
      <c r="I72" s="63"/>
      <c r="J72" s="63"/>
      <c r="K72" s="64">
        <f t="shared" si="8"/>
        <v>62</v>
      </c>
      <c r="L72" s="65"/>
      <c r="M72" s="65"/>
      <c r="N72" s="69">
        <f t="shared" si="9"/>
        <v>62</v>
      </c>
      <c r="O72" s="87"/>
      <c r="U72" s="18"/>
      <c r="W72" s="20"/>
      <c r="X72" s="19"/>
      <c r="Y72" s="19"/>
      <c r="Z72" s="19"/>
      <c r="AA72" s="19"/>
      <c r="AB72" s="19"/>
      <c r="AC72" s="19"/>
      <c r="AD72" s="19"/>
    </row>
    <row r="73" spans="3:30" x14ac:dyDescent="0.25">
      <c r="C73" s="67" t="s">
        <v>115</v>
      </c>
      <c r="D73" s="63">
        <v>13</v>
      </c>
      <c r="E73" s="63">
        <v>9</v>
      </c>
      <c r="F73" s="63">
        <v>9</v>
      </c>
      <c r="G73" s="63"/>
      <c r="H73" s="63"/>
      <c r="I73" s="63"/>
      <c r="J73" s="63"/>
      <c r="K73" s="64">
        <f t="shared" si="8"/>
        <v>31</v>
      </c>
      <c r="L73" s="65"/>
      <c r="M73" s="65"/>
      <c r="N73" s="69">
        <f t="shared" si="9"/>
        <v>31</v>
      </c>
      <c r="O73" s="87"/>
      <c r="U73" s="18"/>
      <c r="W73" s="20"/>
      <c r="X73" s="19"/>
      <c r="Y73" s="19"/>
      <c r="Z73" s="19"/>
      <c r="AA73" s="19"/>
      <c r="AB73" s="19"/>
      <c r="AC73" s="19"/>
      <c r="AD73" s="19"/>
    </row>
    <row r="74" spans="3:30" x14ac:dyDescent="0.25">
      <c r="C74" s="67" t="s">
        <v>116</v>
      </c>
      <c r="D74" s="63">
        <v>7</v>
      </c>
      <c r="E74" s="63">
        <v>17</v>
      </c>
      <c r="F74" s="63">
        <v>8</v>
      </c>
      <c r="G74" s="63"/>
      <c r="H74" s="63"/>
      <c r="I74" s="63"/>
      <c r="J74" s="63"/>
      <c r="K74" s="64">
        <f t="shared" si="8"/>
        <v>32</v>
      </c>
      <c r="L74" s="65"/>
      <c r="M74" s="65"/>
      <c r="N74" s="69">
        <f t="shared" si="9"/>
        <v>32</v>
      </c>
      <c r="O74" s="87"/>
      <c r="U74" s="18"/>
      <c r="W74" s="20"/>
      <c r="X74" s="19"/>
      <c r="Y74" s="19"/>
      <c r="Z74" s="19"/>
      <c r="AA74" s="19"/>
      <c r="AB74" s="19"/>
      <c r="AC74" s="19"/>
      <c r="AD74" s="19"/>
    </row>
    <row r="75" spans="3:30" x14ac:dyDescent="0.25">
      <c r="C75" s="67" t="s">
        <v>117</v>
      </c>
      <c r="D75" s="63"/>
      <c r="E75" s="63"/>
      <c r="F75" s="63"/>
      <c r="G75" s="63"/>
      <c r="H75" s="63"/>
      <c r="I75" s="63"/>
      <c r="J75" s="63"/>
      <c r="K75" s="64">
        <f t="shared" si="8"/>
        <v>0</v>
      </c>
      <c r="L75" s="65"/>
      <c r="M75" s="65"/>
      <c r="N75" s="69">
        <f t="shared" si="9"/>
        <v>0</v>
      </c>
      <c r="O75" s="87"/>
      <c r="U75" s="18"/>
      <c r="W75" s="20"/>
      <c r="X75" s="19"/>
      <c r="Y75" s="19"/>
      <c r="Z75" s="19"/>
      <c r="AA75" s="19"/>
      <c r="AB75" s="19"/>
      <c r="AC75" s="19"/>
      <c r="AD75" s="19"/>
    </row>
    <row r="76" spans="3:30" x14ac:dyDescent="0.25">
      <c r="C76" s="67" t="s">
        <v>118</v>
      </c>
      <c r="D76" s="63">
        <v>10</v>
      </c>
      <c r="E76" s="63">
        <v>4</v>
      </c>
      <c r="F76" s="63"/>
      <c r="G76" s="63"/>
      <c r="H76" s="63"/>
      <c r="I76" s="63"/>
      <c r="J76" s="63"/>
      <c r="K76" s="64">
        <f t="shared" si="8"/>
        <v>14</v>
      </c>
      <c r="L76" s="65"/>
      <c r="M76" s="65"/>
      <c r="N76" s="69">
        <f t="shared" si="9"/>
        <v>14</v>
      </c>
      <c r="O76" s="87"/>
      <c r="U76" s="18"/>
      <c r="W76" s="20"/>
      <c r="X76" s="19"/>
      <c r="Y76" s="19"/>
      <c r="Z76" s="19"/>
      <c r="AA76" s="19"/>
      <c r="AB76" s="19"/>
      <c r="AC76" s="19"/>
      <c r="AD76" s="19"/>
    </row>
    <row r="77" spans="3:30" x14ac:dyDescent="0.25">
      <c r="C77" s="67" t="s">
        <v>119</v>
      </c>
      <c r="D77" s="63"/>
      <c r="E77" s="63"/>
      <c r="F77" s="63"/>
      <c r="G77" s="63"/>
      <c r="H77" s="63"/>
      <c r="I77" s="63"/>
      <c r="J77" s="63"/>
      <c r="K77" s="64">
        <f t="shared" ref="K77:K103" si="10">SUM(D77:J77)</f>
        <v>0</v>
      </c>
      <c r="L77" s="65"/>
      <c r="M77" s="65"/>
      <c r="N77" s="69">
        <f t="shared" ref="N77:N103" si="11">(K77*$F$5)+(L77*$F$6)+(M77*$F$7)</f>
        <v>0</v>
      </c>
      <c r="O77" s="87"/>
      <c r="U77" s="18"/>
      <c r="W77" s="20"/>
      <c r="X77" s="19"/>
      <c r="Y77" s="19"/>
      <c r="Z77" s="19"/>
      <c r="AA77" s="19"/>
      <c r="AB77" s="19"/>
      <c r="AC77" s="19"/>
      <c r="AD77" s="19"/>
    </row>
    <row r="78" spans="3:30" x14ac:dyDescent="0.25">
      <c r="C78" s="67" t="s">
        <v>120</v>
      </c>
      <c r="D78" s="63">
        <v>17</v>
      </c>
      <c r="E78" s="63">
        <v>9</v>
      </c>
      <c r="F78" s="63">
        <v>5</v>
      </c>
      <c r="G78" s="63"/>
      <c r="H78" s="63"/>
      <c r="I78" s="63"/>
      <c r="J78" s="63"/>
      <c r="K78" s="64">
        <f t="shared" si="10"/>
        <v>31</v>
      </c>
      <c r="L78" s="65"/>
      <c r="M78" s="65"/>
      <c r="N78" s="69">
        <f t="shared" si="11"/>
        <v>31</v>
      </c>
      <c r="O78" s="87"/>
      <c r="U78" s="18"/>
      <c r="W78" s="20"/>
      <c r="X78" s="19"/>
      <c r="Y78" s="19"/>
      <c r="Z78" s="19"/>
      <c r="AA78" s="19"/>
      <c r="AB78" s="19"/>
      <c r="AC78" s="19"/>
      <c r="AD78" s="19"/>
    </row>
    <row r="79" spans="3:30" x14ac:dyDescent="0.25">
      <c r="C79" s="67" t="s">
        <v>121</v>
      </c>
      <c r="D79" s="63"/>
      <c r="E79" s="63"/>
      <c r="F79" s="63"/>
      <c r="G79" s="63"/>
      <c r="H79" s="63"/>
      <c r="I79" s="63"/>
      <c r="J79" s="63"/>
      <c r="K79" s="64">
        <f t="shared" si="10"/>
        <v>0</v>
      </c>
      <c r="L79" s="65"/>
      <c r="M79" s="65"/>
      <c r="N79" s="69">
        <f t="shared" si="11"/>
        <v>0</v>
      </c>
      <c r="O79" s="87"/>
      <c r="U79" s="18"/>
      <c r="W79" s="20"/>
      <c r="X79" s="19"/>
      <c r="Y79" s="19"/>
      <c r="Z79" s="19"/>
      <c r="AA79" s="19"/>
      <c r="AB79" s="19"/>
      <c r="AC79" s="19"/>
      <c r="AD79" s="19"/>
    </row>
    <row r="80" spans="3:30" x14ac:dyDescent="0.25">
      <c r="C80" s="67" t="s">
        <v>122</v>
      </c>
      <c r="D80" s="63"/>
      <c r="E80" s="63"/>
      <c r="F80" s="63"/>
      <c r="G80" s="63"/>
      <c r="H80" s="63"/>
      <c r="I80" s="63"/>
      <c r="J80" s="63"/>
      <c r="K80" s="64">
        <f t="shared" si="10"/>
        <v>0</v>
      </c>
      <c r="L80" s="65"/>
      <c r="M80" s="65"/>
      <c r="N80" s="69">
        <f t="shared" si="11"/>
        <v>0</v>
      </c>
      <c r="O80" s="87"/>
      <c r="U80" s="18"/>
      <c r="W80" s="20"/>
      <c r="X80" s="19"/>
      <c r="Y80" s="19"/>
      <c r="Z80" s="19"/>
      <c r="AA80" s="19"/>
      <c r="AB80" s="19"/>
      <c r="AC80" s="19"/>
      <c r="AD80" s="19"/>
    </row>
    <row r="81" spans="3:30" x14ac:dyDescent="0.25">
      <c r="C81" s="67" t="s">
        <v>123</v>
      </c>
      <c r="D81" s="63"/>
      <c r="E81" s="63">
        <v>2</v>
      </c>
      <c r="F81" s="63"/>
      <c r="G81" s="63"/>
      <c r="H81" s="63"/>
      <c r="I81" s="63"/>
      <c r="J81" s="63"/>
      <c r="K81" s="64">
        <f t="shared" si="10"/>
        <v>2</v>
      </c>
      <c r="L81" s="65"/>
      <c r="M81" s="65"/>
      <c r="N81" s="69">
        <f t="shared" si="11"/>
        <v>2</v>
      </c>
      <c r="O81" s="87"/>
      <c r="U81" s="18"/>
      <c r="W81" s="20"/>
      <c r="X81" s="19"/>
      <c r="Y81" s="19"/>
      <c r="Z81" s="19"/>
      <c r="AA81" s="19"/>
      <c r="AB81" s="19"/>
      <c r="AC81" s="19"/>
      <c r="AD81" s="19"/>
    </row>
    <row r="82" spans="3:30" x14ac:dyDescent="0.25">
      <c r="C82" s="67" t="s">
        <v>124</v>
      </c>
      <c r="D82" s="63">
        <v>17</v>
      </c>
      <c r="E82" s="63">
        <v>6</v>
      </c>
      <c r="F82" s="63"/>
      <c r="G82" s="63"/>
      <c r="H82" s="63"/>
      <c r="I82" s="63"/>
      <c r="J82" s="63"/>
      <c r="K82" s="64">
        <f t="shared" si="10"/>
        <v>23</v>
      </c>
      <c r="L82" s="65"/>
      <c r="M82" s="65"/>
      <c r="N82" s="69">
        <f t="shared" si="11"/>
        <v>23</v>
      </c>
      <c r="O82" s="87"/>
      <c r="U82" s="18"/>
      <c r="W82" s="20"/>
      <c r="X82" s="19"/>
      <c r="Y82" s="19"/>
      <c r="Z82" s="19"/>
      <c r="AA82" s="19"/>
      <c r="AB82" s="19"/>
      <c r="AC82" s="19"/>
      <c r="AD82" s="19"/>
    </row>
    <row r="83" spans="3:30" x14ac:dyDescent="0.25">
      <c r="C83" s="67" t="s">
        <v>125</v>
      </c>
      <c r="D83" s="63">
        <v>19</v>
      </c>
      <c r="E83" s="63">
        <v>32</v>
      </c>
      <c r="F83" s="63">
        <v>13</v>
      </c>
      <c r="G83" s="63"/>
      <c r="H83" s="63"/>
      <c r="I83" s="63"/>
      <c r="J83" s="63"/>
      <c r="K83" s="64">
        <f t="shared" si="10"/>
        <v>64</v>
      </c>
      <c r="L83" s="65"/>
      <c r="M83" s="65"/>
      <c r="N83" s="69">
        <f t="shared" si="11"/>
        <v>64</v>
      </c>
      <c r="O83" s="87"/>
      <c r="U83" s="18"/>
      <c r="W83" s="20"/>
      <c r="X83" s="19"/>
      <c r="Y83" s="19"/>
      <c r="Z83" s="19"/>
      <c r="AA83" s="19"/>
      <c r="AB83" s="19"/>
      <c r="AC83" s="19"/>
      <c r="AD83" s="19"/>
    </row>
    <row r="84" spans="3:30" x14ac:dyDescent="0.25">
      <c r="C84" s="67" t="s">
        <v>126</v>
      </c>
      <c r="D84" s="63">
        <v>5</v>
      </c>
      <c r="E84" s="63">
        <v>3</v>
      </c>
      <c r="F84" s="63">
        <v>2</v>
      </c>
      <c r="G84" s="63"/>
      <c r="H84" s="63"/>
      <c r="I84" s="63"/>
      <c r="J84" s="63"/>
      <c r="K84" s="64">
        <f t="shared" si="10"/>
        <v>10</v>
      </c>
      <c r="L84" s="65"/>
      <c r="M84" s="65"/>
      <c r="N84" s="69">
        <f t="shared" si="11"/>
        <v>10</v>
      </c>
      <c r="O84" s="87"/>
      <c r="U84" s="18"/>
      <c r="W84" s="20"/>
      <c r="X84" s="19"/>
      <c r="Y84" s="19"/>
      <c r="Z84" s="19"/>
      <c r="AA84" s="19"/>
      <c r="AB84" s="19"/>
      <c r="AC84" s="19"/>
      <c r="AD84" s="19"/>
    </row>
    <row r="85" spans="3:30" x14ac:dyDescent="0.25">
      <c r="C85" s="67" t="s">
        <v>127</v>
      </c>
      <c r="D85" s="63"/>
      <c r="E85" s="63"/>
      <c r="F85" s="63"/>
      <c r="G85" s="63"/>
      <c r="H85" s="63"/>
      <c r="I85" s="63"/>
      <c r="J85" s="63"/>
      <c r="K85" s="64">
        <f t="shared" si="10"/>
        <v>0</v>
      </c>
      <c r="L85" s="65"/>
      <c r="M85" s="65"/>
      <c r="N85" s="69">
        <f t="shared" si="11"/>
        <v>0</v>
      </c>
      <c r="O85" s="87"/>
      <c r="U85" s="18"/>
      <c r="W85" s="20"/>
      <c r="X85" s="19"/>
      <c r="Y85" s="19"/>
      <c r="Z85" s="19"/>
      <c r="AA85" s="19"/>
      <c r="AB85" s="19"/>
      <c r="AC85" s="19"/>
      <c r="AD85" s="19"/>
    </row>
    <row r="86" spans="3:30" x14ac:dyDescent="0.25">
      <c r="C86" s="67" t="s">
        <v>128</v>
      </c>
      <c r="D86" s="63">
        <v>13</v>
      </c>
      <c r="E86" s="63">
        <v>16</v>
      </c>
      <c r="F86" s="63">
        <v>7</v>
      </c>
      <c r="G86" s="63"/>
      <c r="H86" s="63"/>
      <c r="I86" s="63"/>
      <c r="J86" s="63"/>
      <c r="K86" s="64">
        <f t="shared" si="10"/>
        <v>36</v>
      </c>
      <c r="L86" s="65"/>
      <c r="M86" s="65"/>
      <c r="N86" s="69">
        <f t="shared" si="11"/>
        <v>36</v>
      </c>
      <c r="O86" s="87"/>
      <c r="U86" s="18"/>
      <c r="W86" s="20"/>
      <c r="X86" s="19"/>
      <c r="Y86" s="19"/>
      <c r="Z86" s="19"/>
      <c r="AA86" s="19"/>
      <c r="AB86" s="19"/>
      <c r="AC86" s="19"/>
      <c r="AD86" s="19"/>
    </row>
    <row r="87" spans="3:30" x14ac:dyDescent="0.25">
      <c r="C87" s="67" t="s">
        <v>129</v>
      </c>
      <c r="D87" s="63"/>
      <c r="E87" s="63"/>
      <c r="F87" s="63"/>
      <c r="G87" s="63"/>
      <c r="H87" s="63"/>
      <c r="I87" s="63"/>
      <c r="J87" s="63"/>
      <c r="K87" s="64">
        <f t="shared" si="10"/>
        <v>0</v>
      </c>
      <c r="L87" s="65"/>
      <c r="M87" s="65"/>
      <c r="N87" s="69">
        <f t="shared" si="11"/>
        <v>0</v>
      </c>
      <c r="O87" s="87"/>
      <c r="U87" s="18"/>
      <c r="W87" s="20"/>
      <c r="X87" s="19"/>
      <c r="Y87" s="19"/>
      <c r="Z87" s="19"/>
      <c r="AA87" s="19"/>
      <c r="AB87" s="19"/>
      <c r="AC87" s="19"/>
      <c r="AD87" s="19"/>
    </row>
    <row r="88" spans="3:30" x14ac:dyDescent="0.25">
      <c r="C88" s="67" t="s">
        <v>130</v>
      </c>
      <c r="D88" s="63"/>
      <c r="E88" s="63"/>
      <c r="F88" s="63"/>
      <c r="G88" s="63"/>
      <c r="H88" s="63"/>
      <c r="I88" s="63"/>
      <c r="J88" s="63"/>
      <c r="K88" s="64">
        <f t="shared" si="10"/>
        <v>0</v>
      </c>
      <c r="L88" s="65"/>
      <c r="M88" s="65"/>
      <c r="N88" s="69">
        <f t="shared" si="11"/>
        <v>0</v>
      </c>
      <c r="O88" s="87"/>
      <c r="U88" s="18"/>
      <c r="W88" s="20"/>
      <c r="X88" s="19"/>
      <c r="Y88" s="19"/>
      <c r="Z88" s="19"/>
      <c r="AA88" s="19"/>
      <c r="AB88" s="19"/>
      <c r="AC88" s="19"/>
      <c r="AD88" s="19"/>
    </row>
    <row r="89" spans="3:30" x14ac:dyDescent="0.25">
      <c r="C89" s="67" t="s">
        <v>131</v>
      </c>
      <c r="D89" s="63">
        <v>6</v>
      </c>
      <c r="E89" s="63">
        <v>8</v>
      </c>
      <c r="F89" s="63">
        <v>3</v>
      </c>
      <c r="G89" s="63"/>
      <c r="H89" s="63"/>
      <c r="I89" s="63"/>
      <c r="J89" s="63"/>
      <c r="K89" s="64">
        <f t="shared" si="10"/>
        <v>17</v>
      </c>
      <c r="L89" s="65"/>
      <c r="M89" s="65"/>
      <c r="N89" s="69">
        <f t="shared" si="11"/>
        <v>17</v>
      </c>
      <c r="O89" s="87"/>
      <c r="U89" s="18"/>
      <c r="W89" s="20"/>
      <c r="X89" s="19"/>
      <c r="Y89" s="19"/>
      <c r="Z89" s="19"/>
      <c r="AA89" s="19"/>
      <c r="AB89" s="19"/>
      <c r="AC89" s="19"/>
      <c r="AD89" s="19"/>
    </row>
    <row r="90" spans="3:30" x14ac:dyDescent="0.25">
      <c r="C90" s="67" t="s">
        <v>132</v>
      </c>
      <c r="D90" s="63">
        <v>19</v>
      </c>
      <c r="E90" s="63">
        <v>39</v>
      </c>
      <c r="F90" s="63">
        <v>20</v>
      </c>
      <c r="G90" s="63"/>
      <c r="H90" s="63"/>
      <c r="I90" s="63"/>
      <c r="J90" s="63"/>
      <c r="K90" s="64">
        <f t="shared" si="10"/>
        <v>78</v>
      </c>
      <c r="L90" s="65"/>
      <c r="M90" s="65"/>
      <c r="N90" s="69">
        <f t="shared" si="11"/>
        <v>78</v>
      </c>
      <c r="O90" s="87"/>
      <c r="U90" s="18"/>
      <c r="W90" s="20"/>
      <c r="X90" s="19"/>
      <c r="Y90" s="19"/>
      <c r="Z90" s="19"/>
      <c r="AA90" s="19"/>
      <c r="AB90" s="19"/>
      <c r="AC90" s="19"/>
      <c r="AD90" s="19"/>
    </row>
    <row r="91" spans="3:30" x14ac:dyDescent="0.25">
      <c r="C91" s="67" t="s">
        <v>133</v>
      </c>
      <c r="D91" s="63">
        <v>7</v>
      </c>
      <c r="E91" s="63">
        <v>28</v>
      </c>
      <c r="F91" s="63">
        <v>8</v>
      </c>
      <c r="G91" s="63"/>
      <c r="H91" s="63"/>
      <c r="I91" s="63"/>
      <c r="J91" s="63"/>
      <c r="K91" s="64">
        <f t="shared" si="10"/>
        <v>43</v>
      </c>
      <c r="L91" s="65"/>
      <c r="M91" s="65"/>
      <c r="N91" s="69">
        <f t="shared" si="11"/>
        <v>43</v>
      </c>
      <c r="O91" s="87"/>
      <c r="U91" s="18"/>
      <c r="W91" s="20"/>
      <c r="X91" s="19"/>
      <c r="Y91" s="19"/>
      <c r="Z91" s="19"/>
      <c r="AA91" s="19"/>
      <c r="AB91" s="19"/>
      <c r="AC91" s="19"/>
      <c r="AD91" s="19"/>
    </row>
    <row r="92" spans="3:30" x14ac:dyDescent="0.25">
      <c r="C92" s="67" t="s">
        <v>134</v>
      </c>
      <c r="D92" s="63">
        <v>8</v>
      </c>
      <c r="E92" s="63">
        <v>29</v>
      </c>
      <c r="F92" s="63">
        <v>15</v>
      </c>
      <c r="G92" s="63"/>
      <c r="H92" s="63"/>
      <c r="I92" s="63"/>
      <c r="J92" s="63"/>
      <c r="K92" s="64">
        <f t="shared" si="10"/>
        <v>52</v>
      </c>
      <c r="L92" s="65">
        <v>1</v>
      </c>
      <c r="M92" s="65"/>
      <c r="N92" s="69">
        <f t="shared" si="11"/>
        <v>54</v>
      </c>
      <c r="O92" s="87"/>
      <c r="U92" s="18"/>
      <c r="W92" s="20"/>
      <c r="X92" s="19"/>
      <c r="Y92" s="19"/>
      <c r="Z92" s="19"/>
      <c r="AA92" s="19"/>
      <c r="AB92" s="19"/>
      <c r="AC92" s="19"/>
      <c r="AD92" s="19"/>
    </row>
    <row r="93" spans="3:30" x14ac:dyDescent="0.25">
      <c r="C93" s="67" t="s">
        <v>135</v>
      </c>
      <c r="D93" s="63">
        <v>11</v>
      </c>
      <c r="E93" s="63">
        <v>4</v>
      </c>
      <c r="F93" s="63"/>
      <c r="G93" s="63"/>
      <c r="H93" s="63"/>
      <c r="I93" s="63"/>
      <c r="J93" s="63"/>
      <c r="K93" s="64">
        <f t="shared" si="10"/>
        <v>15</v>
      </c>
      <c r="L93" s="65"/>
      <c r="M93" s="65"/>
      <c r="N93" s="69">
        <f t="shared" si="11"/>
        <v>15</v>
      </c>
      <c r="O93" s="87"/>
      <c r="U93" s="18"/>
      <c r="W93" s="20"/>
      <c r="X93" s="19"/>
      <c r="Y93" s="19"/>
      <c r="Z93" s="19"/>
      <c r="AA93" s="19"/>
      <c r="AB93" s="19"/>
      <c r="AC93" s="19"/>
      <c r="AD93" s="19"/>
    </row>
    <row r="94" spans="3:30" x14ac:dyDescent="0.25">
      <c r="C94" s="67" t="s">
        <v>136</v>
      </c>
      <c r="D94" s="63"/>
      <c r="E94" s="63"/>
      <c r="F94" s="63"/>
      <c r="G94" s="63"/>
      <c r="H94" s="63"/>
      <c r="I94" s="63"/>
      <c r="J94" s="63"/>
      <c r="K94" s="64">
        <f t="shared" si="10"/>
        <v>0</v>
      </c>
      <c r="L94" s="65"/>
      <c r="M94" s="65"/>
      <c r="N94" s="69">
        <f t="shared" si="11"/>
        <v>0</v>
      </c>
      <c r="O94" s="87"/>
      <c r="U94" s="18"/>
      <c r="W94" s="20"/>
      <c r="X94" s="19"/>
      <c r="Y94" s="19"/>
      <c r="Z94" s="19"/>
      <c r="AA94" s="19"/>
      <c r="AB94" s="19"/>
      <c r="AC94" s="19"/>
      <c r="AD94" s="19"/>
    </row>
    <row r="95" spans="3:30" x14ac:dyDescent="0.25">
      <c r="C95" s="67" t="s">
        <v>137</v>
      </c>
      <c r="D95" s="63"/>
      <c r="E95" s="63"/>
      <c r="F95" s="63"/>
      <c r="G95" s="63"/>
      <c r="H95" s="63"/>
      <c r="I95" s="63"/>
      <c r="J95" s="63"/>
      <c r="K95" s="64">
        <f t="shared" si="10"/>
        <v>0</v>
      </c>
      <c r="L95" s="65"/>
      <c r="M95" s="65"/>
      <c r="N95" s="69">
        <f t="shared" si="11"/>
        <v>0</v>
      </c>
      <c r="O95" s="87"/>
      <c r="U95" s="18"/>
      <c r="W95" s="20"/>
      <c r="X95" s="19"/>
      <c r="Y95" s="19"/>
      <c r="Z95" s="19"/>
      <c r="AA95" s="19"/>
      <c r="AB95" s="19"/>
      <c r="AC95" s="19"/>
      <c r="AD95" s="19"/>
    </row>
    <row r="96" spans="3:30" x14ac:dyDescent="0.25">
      <c r="C96" s="67" t="s">
        <v>138</v>
      </c>
      <c r="D96" s="63">
        <v>9</v>
      </c>
      <c r="E96" s="63">
        <v>5</v>
      </c>
      <c r="F96" s="63">
        <v>12</v>
      </c>
      <c r="G96" s="63"/>
      <c r="H96" s="63"/>
      <c r="I96" s="63"/>
      <c r="J96" s="63"/>
      <c r="K96" s="64">
        <f t="shared" si="10"/>
        <v>26</v>
      </c>
      <c r="L96" s="65"/>
      <c r="M96" s="65"/>
      <c r="N96" s="69">
        <f t="shared" si="11"/>
        <v>26</v>
      </c>
      <c r="O96" s="87"/>
      <c r="U96" s="18"/>
      <c r="W96" s="20"/>
      <c r="X96" s="19"/>
      <c r="Y96" s="19"/>
      <c r="Z96" s="19"/>
      <c r="AA96" s="19"/>
      <c r="AB96" s="19"/>
      <c r="AC96" s="19"/>
      <c r="AD96" s="19"/>
    </row>
    <row r="97" spans="3:30" x14ac:dyDescent="0.25">
      <c r="C97" s="67" t="s">
        <v>139</v>
      </c>
      <c r="D97" s="63">
        <v>27</v>
      </c>
      <c r="E97" s="63">
        <v>31</v>
      </c>
      <c r="F97" s="63">
        <v>14</v>
      </c>
      <c r="G97" s="63"/>
      <c r="H97" s="63"/>
      <c r="I97" s="63"/>
      <c r="J97" s="63"/>
      <c r="K97" s="64">
        <f t="shared" si="10"/>
        <v>72</v>
      </c>
      <c r="L97" s="65"/>
      <c r="M97" s="65"/>
      <c r="N97" s="69">
        <f t="shared" si="11"/>
        <v>72</v>
      </c>
      <c r="O97" s="87"/>
      <c r="U97" s="18"/>
      <c r="W97" s="20"/>
      <c r="X97" s="19"/>
      <c r="Y97" s="19"/>
      <c r="Z97" s="19"/>
      <c r="AA97" s="19"/>
      <c r="AB97" s="19"/>
      <c r="AC97" s="19"/>
      <c r="AD97" s="19"/>
    </row>
    <row r="98" spans="3:30" x14ac:dyDescent="0.25">
      <c r="C98" s="67" t="s">
        <v>140</v>
      </c>
      <c r="D98" s="63"/>
      <c r="E98" s="63"/>
      <c r="F98" s="63"/>
      <c r="G98" s="63"/>
      <c r="H98" s="63"/>
      <c r="I98" s="63"/>
      <c r="J98" s="63"/>
      <c r="K98" s="64">
        <f t="shared" si="10"/>
        <v>0</v>
      </c>
      <c r="L98" s="65"/>
      <c r="M98" s="65"/>
      <c r="N98" s="69">
        <f t="shared" si="11"/>
        <v>0</v>
      </c>
      <c r="O98" s="87"/>
      <c r="U98" s="18"/>
      <c r="W98" s="20"/>
      <c r="X98" s="19"/>
      <c r="Y98" s="19"/>
      <c r="Z98" s="19"/>
      <c r="AA98" s="19"/>
      <c r="AB98" s="19"/>
      <c r="AC98" s="19"/>
      <c r="AD98" s="19"/>
    </row>
    <row r="99" spans="3:30" x14ac:dyDescent="0.25">
      <c r="C99" s="67" t="s">
        <v>141</v>
      </c>
      <c r="D99" s="63"/>
      <c r="E99" s="63"/>
      <c r="F99" s="63"/>
      <c r="G99" s="63"/>
      <c r="H99" s="63"/>
      <c r="I99" s="63"/>
      <c r="J99" s="63"/>
      <c r="K99" s="64">
        <f t="shared" si="10"/>
        <v>0</v>
      </c>
      <c r="L99" s="65"/>
      <c r="M99" s="65"/>
      <c r="N99" s="69">
        <f t="shared" si="11"/>
        <v>0</v>
      </c>
      <c r="O99" s="87"/>
      <c r="U99" s="18"/>
      <c r="W99" s="20"/>
      <c r="X99" s="19"/>
      <c r="Y99" s="19"/>
      <c r="Z99" s="19"/>
      <c r="AA99" s="19"/>
      <c r="AB99" s="19"/>
      <c r="AC99" s="19"/>
      <c r="AD99" s="19"/>
    </row>
    <row r="100" spans="3:30" x14ac:dyDescent="0.25">
      <c r="C100" s="67" t="s">
        <v>142</v>
      </c>
      <c r="D100" s="63"/>
      <c r="E100" s="63"/>
      <c r="F100" s="63">
        <v>7</v>
      </c>
      <c r="G100" s="63"/>
      <c r="H100" s="63"/>
      <c r="I100" s="63"/>
      <c r="J100" s="63"/>
      <c r="K100" s="64">
        <f t="shared" si="10"/>
        <v>7</v>
      </c>
      <c r="L100" s="65"/>
      <c r="M100" s="65"/>
      <c r="N100" s="69">
        <f t="shared" si="11"/>
        <v>7</v>
      </c>
      <c r="O100" s="87"/>
      <c r="U100" s="18"/>
      <c r="W100" s="20"/>
      <c r="X100" s="19"/>
      <c r="Y100" s="19"/>
      <c r="Z100" s="19"/>
      <c r="AA100" s="19"/>
      <c r="AB100" s="19"/>
      <c r="AC100" s="19"/>
      <c r="AD100" s="19"/>
    </row>
    <row r="101" spans="3:30" x14ac:dyDescent="0.25">
      <c r="C101" s="67" t="s">
        <v>143</v>
      </c>
      <c r="D101" s="63"/>
      <c r="E101" s="63"/>
      <c r="F101" s="63"/>
      <c r="G101" s="63"/>
      <c r="H101" s="63"/>
      <c r="I101" s="63"/>
      <c r="J101" s="63"/>
      <c r="K101" s="64">
        <f t="shared" si="10"/>
        <v>0</v>
      </c>
      <c r="L101" s="65"/>
      <c r="M101" s="65"/>
      <c r="N101" s="69">
        <f t="shared" si="11"/>
        <v>0</v>
      </c>
      <c r="O101" s="112"/>
      <c r="U101" s="18"/>
      <c r="W101" s="20"/>
      <c r="X101" s="19"/>
      <c r="Y101" s="19"/>
      <c r="Z101" s="19"/>
      <c r="AA101" s="19"/>
      <c r="AB101" s="19"/>
      <c r="AC101" s="19"/>
      <c r="AD101" s="19"/>
    </row>
    <row r="102" spans="3:30" x14ac:dyDescent="0.25">
      <c r="C102" s="67" t="s">
        <v>144</v>
      </c>
      <c r="D102" s="63">
        <v>12</v>
      </c>
      <c r="E102" s="63">
        <v>16</v>
      </c>
      <c r="F102" s="63">
        <v>12</v>
      </c>
      <c r="G102" s="63"/>
      <c r="H102" s="63"/>
      <c r="I102" s="63"/>
      <c r="J102" s="63"/>
      <c r="K102" s="64">
        <f t="shared" si="10"/>
        <v>40</v>
      </c>
      <c r="L102" s="65">
        <v>1</v>
      </c>
      <c r="M102" s="65"/>
      <c r="N102" s="69">
        <f t="shared" si="11"/>
        <v>42</v>
      </c>
      <c r="O102" s="112"/>
      <c r="U102" s="18"/>
      <c r="W102" s="20"/>
      <c r="X102" s="19"/>
      <c r="Y102" s="19"/>
      <c r="Z102" s="19"/>
      <c r="AA102" s="19"/>
      <c r="AB102" s="19"/>
      <c r="AC102" s="19"/>
      <c r="AD102" s="19"/>
    </row>
    <row r="103" spans="3:30" x14ac:dyDescent="0.25">
      <c r="C103" s="113" t="s">
        <v>145</v>
      </c>
      <c r="D103" s="63">
        <v>18</v>
      </c>
      <c r="E103" s="63">
        <v>10</v>
      </c>
      <c r="F103" s="63">
        <v>7</v>
      </c>
      <c r="G103" s="63"/>
      <c r="H103" s="63"/>
      <c r="I103" s="63"/>
      <c r="J103" s="63"/>
      <c r="K103" s="64">
        <f t="shared" si="10"/>
        <v>35</v>
      </c>
      <c r="L103" s="65"/>
      <c r="M103" s="65"/>
      <c r="N103" s="69">
        <f t="shared" si="11"/>
        <v>35</v>
      </c>
      <c r="O103" s="30"/>
      <c r="U103" s="18"/>
      <c r="W103" s="20"/>
      <c r="X103" s="19"/>
      <c r="Y103" s="19"/>
      <c r="Z103" s="19"/>
      <c r="AA103" s="19"/>
      <c r="AB103" s="19"/>
      <c r="AC103" s="19"/>
      <c r="AD103" s="19"/>
    </row>
    <row r="104" spans="3:30" x14ac:dyDescent="0.25">
      <c r="C104" s="114" t="s">
        <v>146</v>
      </c>
      <c r="D104" s="115"/>
      <c r="E104" s="115"/>
      <c r="F104" s="115"/>
      <c r="G104" s="115"/>
      <c r="H104" s="115"/>
      <c r="I104" s="115"/>
      <c r="J104" s="115"/>
      <c r="K104" s="115"/>
      <c r="L104" s="30"/>
      <c r="M104" s="30"/>
      <c r="N104" s="30"/>
      <c r="O104" s="30"/>
      <c r="U104" s="18"/>
      <c r="W104" s="20"/>
      <c r="X104" s="19"/>
      <c r="Y104" s="19"/>
      <c r="Z104" s="19"/>
      <c r="AA104" s="19"/>
      <c r="AB104" s="19"/>
      <c r="AC104" s="19"/>
      <c r="AD104" s="19"/>
    </row>
    <row r="105" spans="3:30" x14ac:dyDescent="0.25">
      <c r="C105" s="116" t="s">
        <v>147</v>
      </c>
      <c r="D105" s="115"/>
      <c r="E105" s="115"/>
      <c r="F105" s="115"/>
      <c r="G105" s="115"/>
      <c r="H105" s="115"/>
      <c r="I105" s="115"/>
      <c r="J105" s="115"/>
      <c r="K105" s="115"/>
      <c r="L105" s="30"/>
      <c r="M105" s="30"/>
      <c r="N105" s="30"/>
      <c r="O105"/>
      <c r="U105" s="18"/>
      <c r="W105" s="20"/>
      <c r="X105" s="19"/>
      <c r="Y105" s="19"/>
      <c r="Z105" s="19"/>
      <c r="AA105" s="19"/>
      <c r="AB105" s="19"/>
      <c r="AC105" s="19"/>
      <c r="AD105" s="19"/>
    </row>
    <row r="106" spans="3:30" x14ac:dyDescent="0.25">
      <c r="C106" s="116" t="s">
        <v>148</v>
      </c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U106" s="18"/>
      <c r="W106" s="20"/>
      <c r="X106" s="19"/>
      <c r="Y106" s="19"/>
      <c r="Z106" s="19"/>
      <c r="AA106" s="19"/>
      <c r="AB106" s="19"/>
      <c r="AC106" s="19"/>
      <c r="AD106" s="19"/>
    </row>
    <row r="107" spans="3:30" x14ac:dyDescent="0.25">
      <c r="C107" s="113"/>
      <c r="D107" s="117"/>
      <c r="E107" s="117"/>
      <c r="F107" s="117"/>
      <c r="G107" s="117"/>
      <c r="H107" s="117"/>
      <c r="I107" s="117"/>
      <c r="J107" s="117"/>
      <c r="K107" s="64">
        <f t="shared" ref="K107:K130" si="12">SUM(D107:J107)</f>
        <v>0</v>
      </c>
      <c r="L107" s="65"/>
      <c r="M107" s="118"/>
      <c r="N107" s="69">
        <f t="shared" ref="N107:N130" si="13">(K107*$F$5)+(L107*$F$6)+(M107*$F$7)</f>
        <v>0</v>
      </c>
      <c r="O107" s="115"/>
      <c r="P107" s="119"/>
      <c r="U107" s="18"/>
      <c r="W107" s="20"/>
      <c r="X107" s="19"/>
      <c r="Y107" s="19"/>
      <c r="Z107" s="19"/>
      <c r="AA107" s="19"/>
      <c r="AB107" s="19"/>
      <c r="AC107" s="19"/>
      <c r="AD107" s="19"/>
    </row>
    <row r="108" spans="3:30" x14ac:dyDescent="0.25">
      <c r="C108" s="67" t="s">
        <v>149</v>
      </c>
      <c r="D108" s="117"/>
      <c r="E108" s="117"/>
      <c r="F108" s="117"/>
      <c r="G108" s="117"/>
      <c r="H108" s="117"/>
      <c r="I108" s="117"/>
      <c r="J108" s="117"/>
      <c r="K108" s="64">
        <f t="shared" si="12"/>
        <v>0</v>
      </c>
      <c r="L108" s="65"/>
      <c r="M108" s="118"/>
      <c r="N108" s="69">
        <f t="shared" si="13"/>
        <v>0</v>
      </c>
      <c r="O108" s="115"/>
      <c r="P108" s="119"/>
      <c r="U108" s="18"/>
      <c r="W108" s="20"/>
      <c r="X108" s="19"/>
      <c r="Y108" s="19"/>
      <c r="Z108" s="19"/>
      <c r="AA108" s="19"/>
      <c r="AB108" s="19"/>
      <c r="AC108" s="19"/>
      <c r="AD108" s="19"/>
    </row>
    <row r="109" spans="3:30" x14ac:dyDescent="0.25">
      <c r="C109" s="67" t="s">
        <v>150</v>
      </c>
      <c r="D109" s="117"/>
      <c r="E109" s="117">
        <v>2</v>
      </c>
      <c r="F109" s="117"/>
      <c r="G109" s="117"/>
      <c r="H109" s="117"/>
      <c r="I109" s="117"/>
      <c r="J109" s="117"/>
      <c r="K109" s="64">
        <f t="shared" si="12"/>
        <v>2</v>
      </c>
      <c r="L109" s="65"/>
      <c r="M109" s="118"/>
      <c r="N109" s="69">
        <f t="shared" si="13"/>
        <v>2</v>
      </c>
      <c r="O109" s="115"/>
      <c r="P109" s="119"/>
      <c r="U109" s="18"/>
      <c r="W109" s="20"/>
      <c r="X109" s="19"/>
      <c r="Y109" s="19"/>
      <c r="Z109" s="19"/>
      <c r="AA109" s="19"/>
      <c r="AB109" s="19"/>
      <c r="AC109" s="19"/>
      <c r="AD109" s="19"/>
    </row>
    <row r="110" spans="3:30" x14ac:dyDescent="0.25">
      <c r="C110" s="67" t="s">
        <v>151</v>
      </c>
      <c r="D110" s="117"/>
      <c r="E110" s="117"/>
      <c r="F110" s="117"/>
      <c r="G110" s="117"/>
      <c r="H110" s="117"/>
      <c r="I110" s="117"/>
      <c r="J110" s="117"/>
      <c r="K110" s="64">
        <f t="shared" si="12"/>
        <v>0</v>
      </c>
      <c r="L110" s="65"/>
      <c r="M110" s="118"/>
      <c r="N110" s="69">
        <f t="shared" si="13"/>
        <v>0</v>
      </c>
      <c r="O110" s="115"/>
      <c r="P110" s="119"/>
      <c r="U110" s="18"/>
      <c r="W110" s="20"/>
      <c r="X110" s="19"/>
      <c r="Y110" s="19"/>
      <c r="Z110" s="19"/>
      <c r="AA110" s="19"/>
      <c r="AB110" s="19"/>
      <c r="AC110" s="19"/>
      <c r="AD110" s="19"/>
    </row>
    <row r="111" spans="3:30" x14ac:dyDescent="0.25">
      <c r="C111" s="67" t="s">
        <v>152</v>
      </c>
      <c r="D111" s="117"/>
      <c r="E111" s="117"/>
      <c r="F111" s="117"/>
      <c r="G111" s="117"/>
      <c r="H111" s="117"/>
      <c r="I111" s="117"/>
      <c r="J111" s="117"/>
      <c r="K111" s="64">
        <f t="shared" si="12"/>
        <v>0</v>
      </c>
      <c r="L111" s="65"/>
      <c r="M111" s="118"/>
      <c r="N111" s="69">
        <f t="shared" si="13"/>
        <v>0</v>
      </c>
      <c r="O111" s="115"/>
      <c r="P111" s="119"/>
      <c r="U111" s="18"/>
      <c r="W111" s="20"/>
      <c r="X111" s="19"/>
      <c r="Y111" s="19"/>
      <c r="Z111" s="19"/>
      <c r="AA111" s="19"/>
      <c r="AB111" s="19"/>
      <c r="AC111" s="19"/>
      <c r="AD111" s="19"/>
    </row>
    <row r="112" spans="3:30" x14ac:dyDescent="0.25">
      <c r="C112" s="67" t="s">
        <v>153</v>
      </c>
      <c r="D112" s="117"/>
      <c r="E112" s="117"/>
      <c r="F112" s="117"/>
      <c r="G112" s="117"/>
      <c r="H112" s="117"/>
      <c r="I112" s="117"/>
      <c r="J112" s="117"/>
      <c r="K112" s="64">
        <f t="shared" si="12"/>
        <v>0</v>
      </c>
      <c r="L112" s="65"/>
      <c r="M112" s="118"/>
      <c r="N112" s="69">
        <f t="shared" si="13"/>
        <v>0</v>
      </c>
      <c r="O112" s="115"/>
      <c r="P112" s="119"/>
      <c r="U112" s="18"/>
      <c r="W112" s="20"/>
      <c r="X112" s="19"/>
      <c r="Y112" s="19"/>
      <c r="Z112" s="19"/>
      <c r="AA112" s="19"/>
      <c r="AB112" s="19"/>
      <c r="AC112" s="19"/>
      <c r="AD112" s="19"/>
    </row>
    <row r="113" spans="3:16" x14ac:dyDescent="0.25">
      <c r="C113" s="67" t="s">
        <v>154</v>
      </c>
      <c r="D113" s="117"/>
      <c r="E113" s="117"/>
      <c r="F113" s="117"/>
      <c r="G113" s="117"/>
      <c r="H113" s="117"/>
      <c r="I113" s="117"/>
      <c r="J113" s="117"/>
      <c r="K113" s="64">
        <f t="shared" si="12"/>
        <v>0</v>
      </c>
      <c r="L113" s="65"/>
      <c r="M113" s="118"/>
      <c r="N113" s="69">
        <f t="shared" si="13"/>
        <v>0</v>
      </c>
      <c r="O113" s="120"/>
      <c r="P113" s="121"/>
    </row>
    <row r="114" spans="3:16" x14ac:dyDescent="0.25">
      <c r="C114" s="67" t="s">
        <v>155</v>
      </c>
      <c r="D114" s="117"/>
      <c r="E114" s="117"/>
      <c r="F114" s="117"/>
      <c r="G114" s="117"/>
      <c r="H114" s="117"/>
      <c r="I114" s="117"/>
      <c r="J114" s="117"/>
      <c r="K114" s="64">
        <f t="shared" si="12"/>
        <v>0</v>
      </c>
      <c r="L114" s="65"/>
      <c r="M114" s="118"/>
      <c r="N114" s="69">
        <f t="shared" si="13"/>
        <v>0</v>
      </c>
      <c r="O114" s="120"/>
      <c r="P114" s="121"/>
    </row>
    <row r="115" spans="3:16" x14ac:dyDescent="0.25">
      <c r="C115" s="67" t="s">
        <v>156</v>
      </c>
      <c r="D115" s="117"/>
      <c r="E115" s="117"/>
      <c r="F115" s="117"/>
      <c r="G115" s="117"/>
      <c r="H115" s="117"/>
      <c r="I115" s="117"/>
      <c r="J115" s="117"/>
      <c r="K115" s="64">
        <f t="shared" si="12"/>
        <v>0</v>
      </c>
      <c r="L115" s="65"/>
      <c r="M115" s="118"/>
      <c r="N115" s="69">
        <f t="shared" si="13"/>
        <v>0</v>
      </c>
      <c r="O115" s="120"/>
      <c r="P115" s="121"/>
    </row>
    <row r="116" spans="3:16" x14ac:dyDescent="0.25">
      <c r="C116" s="67" t="s">
        <v>157</v>
      </c>
      <c r="D116" s="117"/>
      <c r="E116" s="117"/>
      <c r="F116" s="117">
        <v>3</v>
      </c>
      <c r="G116" s="117"/>
      <c r="H116" s="117"/>
      <c r="I116" s="117"/>
      <c r="J116" s="117"/>
      <c r="K116" s="64">
        <f t="shared" si="12"/>
        <v>3</v>
      </c>
      <c r="L116" s="65"/>
      <c r="M116" s="118"/>
      <c r="N116" s="69">
        <f t="shared" si="13"/>
        <v>3</v>
      </c>
      <c r="O116"/>
    </row>
    <row r="117" spans="3:16" x14ac:dyDescent="0.25">
      <c r="C117" s="67" t="s">
        <v>158</v>
      </c>
      <c r="D117" s="117"/>
      <c r="E117" s="117"/>
      <c r="F117" s="117"/>
      <c r="G117" s="117"/>
      <c r="H117" s="117"/>
      <c r="I117" s="117"/>
      <c r="J117" s="117"/>
      <c r="K117" s="64">
        <f t="shared" si="12"/>
        <v>0</v>
      </c>
      <c r="L117" s="65"/>
      <c r="M117" s="118"/>
      <c r="N117" s="69">
        <f t="shared" si="13"/>
        <v>0</v>
      </c>
      <c r="O117"/>
    </row>
    <row r="118" spans="3:16" x14ac:dyDescent="0.25">
      <c r="C118" s="67" t="s">
        <v>159</v>
      </c>
      <c r="D118" s="117"/>
      <c r="E118" s="117"/>
      <c r="F118" s="117"/>
      <c r="G118" s="117"/>
      <c r="H118" s="117"/>
      <c r="I118" s="117"/>
      <c r="J118" s="117"/>
      <c r="K118" s="64">
        <f t="shared" si="12"/>
        <v>0</v>
      </c>
      <c r="L118" s="65"/>
      <c r="M118" s="118"/>
      <c r="N118" s="69">
        <f t="shared" si="13"/>
        <v>0</v>
      </c>
      <c r="O118"/>
    </row>
    <row r="119" spans="3:16" x14ac:dyDescent="0.25">
      <c r="C119" s="67" t="s">
        <v>160</v>
      </c>
      <c r="D119" s="117"/>
      <c r="E119" s="117"/>
      <c r="F119" s="117"/>
      <c r="G119" s="117"/>
      <c r="H119" s="117"/>
      <c r="I119" s="117"/>
      <c r="J119" s="117"/>
      <c r="K119" s="64">
        <f t="shared" si="12"/>
        <v>0</v>
      </c>
      <c r="L119" s="65"/>
      <c r="M119" s="118"/>
      <c r="N119" s="69">
        <f t="shared" si="13"/>
        <v>0</v>
      </c>
      <c r="O119" s="30"/>
    </row>
    <row r="120" spans="3:16" x14ac:dyDescent="0.25">
      <c r="C120" s="1" t="s">
        <v>161</v>
      </c>
      <c r="D120" s="117">
        <v>9</v>
      </c>
      <c r="E120" s="117">
        <v>19</v>
      </c>
      <c r="F120" s="117">
        <v>3</v>
      </c>
      <c r="G120" s="117"/>
      <c r="H120" s="117"/>
      <c r="I120" s="117"/>
      <c r="J120" s="117"/>
      <c r="K120" s="64">
        <f t="shared" si="12"/>
        <v>31</v>
      </c>
      <c r="L120" s="65"/>
      <c r="M120" s="118"/>
      <c r="N120" s="69">
        <f t="shared" si="13"/>
        <v>31</v>
      </c>
    </row>
    <row r="121" spans="3:16" x14ac:dyDescent="0.25">
      <c r="C121" s="1" t="s">
        <v>162</v>
      </c>
      <c r="D121" s="117">
        <v>1</v>
      </c>
      <c r="E121" s="117"/>
      <c r="F121" s="117"/>
      <c r="G121" s="117"/>
      <c r="H121" s="117"/>
      <c r="I121" s="117"/>
      <c r="J121" s="117"/>
      <c r="K121" s="64">
        <f t="shared" si="12"/>
        <v>1</v>
      </c>
      <c r="L121" s="65"/>
      <c r="M121" s="118"/>
      <c r="N121" s="69">
        <f t="shared" si="13"/>
        <v>1</v>
      </c>
    </row>
    <row r="122" spans="3:16" x14ac:dyDescent="0.25">
      <c r="C122" s="1" t="s">
        <v>163</v>
      </c>
      <c r="D122" s="117"/>
      <c r="E122" s="117">
        <v>2</v>
      </c>
      <c r="F122" s="117">
        <v>7</v>
      </c>
      <c r="G122" s="117"/>
      <c r="H122" s="117"/>
      <c r="I122" s="117"/>
      <c r="J122" s="117"/>
      <c r="K122" s="64">
        <f t="shared" si="12"/>
        <v>9</v>
      </c>
      <c r="L122" s="65"/>
      <c r="M122" s="118"/>
      <c r="N122" s="69">
        <f t="shared" si="13"/>
        <v>9</v>
      </c>
    </row>
    <row r="123" spans="3:16" x14ac:dyDescent="0.25">
      <c r="C123" s="1" t="s">
        <v>164</v>
      </c>
      <c r="D123" s="117"/>
      <c r="E123" s="117">
        <v>2</v>
      </c>
      <c r="F123" s="117"/>
      <c r="G123" s="117"/>
      <c r="H123" s="117"/>
      <c r="I123" s="117"/>
      <c r="J123" s="117"/>
      <c r="K123" s="64">
        <f t="shared" si="12"/>
        <v>2</v>
      </c>
      <c r="L123" s="65"/>
      <c r="M123" s="118"/>
      <c r="N123" s="69">
        <f t="shared" si="13"/>
        <v>2</v>
      </c>
    </row>
    <row r="124" spans="3:16" x14ac:dyDescent="0.25">
      <c r="C124" s="1" t="s">
        <v>165</v>
      </c>
      <c r="D124" s="117"/>
      <c r="E124" s="117">
        <v>2</v>
      </c>
      <c r="F124" s="117"/>
      <c r="G124" s="117"/>
      <c r="H124" s="117"/>
      <c r="I124" s="117"/>
      <c r="J124" s="117"/>
      <c r="K124" s="64">
        <f t="shared" si="12"/>
        <v>2</v>
      </c>
      <c r="L124" s="65"/>
      <c r="M124" s="118"/>
      <c r="N124" s="69">
        <f t="shared" si="13"/>
        <v>2</v>
      </c>
    </row>
    <row r="125" spans="3:16" x14ac:dyDescent="0.25">
      <c r="C125" s="1" t="s">
        <v>166</v>
      </c>
      <c r="D125" s="117"/>
      <c r="E125" s="117"/>
      <c r="F125" s="117">
        <v>3</v>
      </c>
      <c r="G125" s="117"/>
      <c r="H125" s="117"/>
      <c r="I125" s="117"/>
      <c r="J125" s="117"/>
      <c r="K125" s="64">
        <f t="shared" si="12"/>
        <v>3</v>
      </c>
      <c r="L125" s="65"/>
      <c r="M125" s="118"/>
      <c r="N125" s="69">
        <f t="shared" si="13"/>
        <v>3</v>
      </c>
    </row>
    <row r="126" spans="3:16" x14ac:dyDescent="0.25">
      <c r="C126" s="1" t="s">
        <v>167</v>
      </c>
      <c r="D126" s="117"/>
      <c r="E126" s="117"/>
      <c r="F126" s="117">
        <v>3</v>
      </c>
      <c r="G126" s="117"/>
      <c r="H126" s="117"/>
      <c r="I126" s="117"/>
      <c r="J126" s="117"/>
      <c r="K126" s="64">
        <f t="shared" si="12"/>
        <v>3</v>
      </c>
      <c r="L126" s="65"/>
      <c r="M126" s="118"/>
      <c r="N126" s="69">
        <f t="shared" si="13"/>
        <v>3</v>
      </c>
    </row>
    <row r="127" spans="3:16" x14ac:dyDescent="0.25">
      <c r="C127" s="1" t="s">
        <v>168</v>
      </c>
      <c r="D127" s="117"/>
      <c r="E127" s="117"/>
      <c r="F127" s="117">
        <v>6</v>
      </c>
      <c r="G127" s="117"/>
      <c r="H127" s="117"/>
      <c r="I127" s="117"/>
      <c r="J127" s="117"/>
      <c r="K127" s="64">
        <f t="shared" si="12"/>
        <v>6</v>
      </c>
      <c r="L127" s="65"/>
      <c r="M127" s="118"/>
      <c r="N127" s="69">
        <f t="shared" si="13"/>
        <v>6</v>
      </c>
    </row>
    <row r="128" spans="3:16" x14ac:dyDescent="0.25">
      <c r="C128" s="1" t="s">
        <v>169</v>
      </c>
      <c r="D128" s="117"/>
      <c r="E128" s="117"/>
      <c r="F128" s="117">
        <v>3</v>
      </c>
      <c r="G128" s="117"/>
      <c r="H128" s="117"/>
      <c r="I128" s="117"/>
      <c r="J128" s="117"/>
      <c r="K128" s="64">
        <f t="shared" si="12"/>
        <v>3</v>
      </c>
      <c r="L128" s="65"/>
      <c r="M128" s="118"/>
      <c r="N128" s="69">
        <f t="shared" si="13"/>
        <v>3</v>
      </c>
    </row>
    <row r="129" spans="4:14" x14ac:dyDescent="0.25">
      <c r="D129" s="117"/>
      <c r="E129" s="117"/>
      <c r="F129" s="117"/>
      <c r="G129" s="117"/>
      <c r="H129" s="117"/>
      <c r="I129" s="117"/>
      <c r="J129" s="117"/>
      <c r="K129" s="64">
        <f t="shared" si="12"/>
        <v>0</v>
      </c>
      <c r="L129" s="65"/>
      <c r="M129" s="118"/>
      <c r="N129" s="69">
        <f t="shared" si="13"/>
        <v>0</v>
      </c>
    </row>
    <row r="130" spans="4:14" x14ac:dyDescent="0.25">
      <c r="D130" s="117"/>
      <c r="E130" s="117"/>
      <c r="F130" s="117"/>
      <c r="G130" s="117"/>
      <c r="H130" s="117"/>
      <c r="I130" s="117"/>
      <c r="J130" s="117"/>
      <c r="K130" s="64">
        <f t="shared" si="12"/>
        <v>0</v>
      </c>
      <c r="L130" s="65"/>
      <c r="M130" s="118"/>
      <c r="N130" s="69">
        <f t="shared" si="13"/>
        <v>0</v>
      </c>
    </row>
  </sheetData>
  <conditionalFormatting sqref="N17">
    <cfRule type="cellIs" dxfId="118" priority="2" operator="between">
      <formula>100</formula>
      <formula>149</formula>
    </cfRule>
    <cfRule type="cellIs" dxfId="117" priority="3" operator="between">
      <formula>71</formula>
      <formula>99</formula>
    </cfRule>
    <cfRule type="cellIs" dxfId="116" priority="4" operator="between">
      <formula>51</formula>
      <formula>70</formula>
    </cfRule>
    <cfRule type="cellIs" dxfId="115" priority="5" operator="between">
      <formula>31</formula>
      <formula>50</formula>
    </cfRule>
    <cfRule type="cellIs" dxfId="114" priority="6" operator="between">
      <formula>15</formula>
      <formula>30</formula>
    </cfRule>
    <cfRule type="cellIs" dxfId="113" priority="7" operator="between">
      <formula>0</formula>
      <formula>14</formula>
    </cfRule>
  </conditionalFormatting>
  <conditionalFormatting sqref="N13">
    <cfRule type="cellIs" dxfId="112" priority="8" operator="greaterThanOrEqual">
      <formula>100</formula>
    </cfRule>
    <cfRule type="cellIs" dxfId="111" priority="9" operator="between">
      <formula>71</formula>
      <formula>99</formula>
    </cfRule>
    <cfRule type="cellIs" dxfId="110" priority="10" operator="between">
      <formula>51</formula>
      <formula>70</formula>
    </cfRule>
    <cfRule type="cellIs" dxfId="109" priority="11" operator="between">
      <formula>31</formula>
      <formula>50</formula>
    </cfRule>
    <cfRule type="cellIs" dxfId="108" priority="12" operator="between">
      <formula>15</formula>
      <formula>30</formula>
    </cfRule>
    <cfRule type="cellIs" dxfId="107" priority="13" operator="between">
      <formula>0</formula>
      <formula>14</formula>
    </cfRule>
  </conditionalFormatting>
  <conditionalFormatting sqref="N14">
    <cfRule type="cellIs" dxfId="106" priority="14" operator="greaterThanOrEqual">
      <formula>100</formula>
    </cfRule>
    <cfRule type="cellIs" dxfId="105" priority="15" operator="between">
      <formula>71</formula>
      <formula>99</formula>
    </cfRule>
    <cfRule type="cellIs" dxfId="104" priority="16" operator="between">
      <formula>51</formula>
      <formula>70</formula>
    </cfRule>
    <cfRule type="cellIs" dxfId="103" priority="17" operator="between">
      <formula>31</formula>
      <formula>50</formula>
    </cfRule>
    <cfRule type="cellIs" dxfId="102" priority="18" operator="between">
      <formula>15</formula>
      <formula>30</formula>
    </cfRule>
    <cfRule type="cellIs" dxfId="101" priority="19" operator="between">
      <formula>0</formula>
      <formula>14</formula>
    </cfRule>
  </conditionalFormatting>
  <conditionalFormatting sqref="N15">
    <cfRule type="cellIs" dxfId="100" priority="20" operator="greaterThanOrEqual">
      <formula>100</formula>
    </cfRule>
    <cfRule type="cellIs" dxfId="99" priority="21" operator="between">
      <formula>71</formula>
      <formula>99</formula>
    </cfRule>
    <cfRule type="cellIs" dxfId="98" priority="22" operator="between">
      <formula>51</formula>
      <formula>70</formula>
    </cfRule>
    <cfRule type="cellIs" dxfId="97" priority="23" operator="between">
      <formula>31</formula>
      <formula>50</formula>
    </cfRule>
    <cfRule type="cellIs" dxfId="96" priority="24" operator="between">
      <formula>15</formula>
      <formula>30</formula>
    </cfRule>
    <cfRule type="cellIs" dxfId="95" priority="25" operator="between">
      <formula>0</formula>
      <formula>14</formula>
    </cfRule>
  </conditionalFormatting>
  <conditionalFormatting sqref="N16">
    <cfRule type="cellIs" dxfId="94" priority="26" operator="greaterThanOrEqual">
      <formula>100</formula>
    </cfRule>
    <cfRule type="cellIs" dxfId="93" priority="27" operator="between">
      <formula>71</formula>
      <formula>99</formula>
    </cfRule>
    <cfRule type="cellIs" dxfId="92" priority="28" operator="between">
      <formula>51</formula>
      <formula>70</formula>
    </cfRule>
    <cfRule type="cellIs" dxfId="91" priority="29" operator="between">
      <formula>31</formula>
      <formula>50</formula>
    </cfRule>
    <cfRule type="cellIs" dxfId="90" priority="30" operator="between">
      <formula>15</formula>
      <formula>30</formula>
    </cfRule>
    <cfRule type="cellIs" dxfId="89" priority="31" operator="between">
      <formula>0</formula>
      <formula>14</formula>
    </cfRule>
  </conditionalFormatting>
  <conditionalFormatting sqref="N107:N130">
    <cfRule type="cellIs" dxfId="88" priority="32" operator="greaterThanOrEqual">
      <formula>100</formula>
    </cfRule>
    <cfRule type="cellIs" dxfId="87" priority="33" operator="between">
      <formula>71</formula>
      <formula>99</formula>
    </cfRule>
    <cfRule type="cellIs" dxfId="86" priority="34" operator="between">
      <formula>51</formula>
      <formula>70</formula>
    </cfRule>
    <cfRule type="cellIs" dxfId="85" priority="35" operator="between">
      <formula>31</formula>
      <formula>50</formula>
    </cfRule>
    <cfRule type="cellIs" dxfId="84" priority="36" operator="between">
      <formula>15</formula>
      <formula>30</formula>
    </cfRule>
    <cfRule type="cellIs" dxfId="83" priority="37" operator="between">
      <formula>0</formula>
      <formula>14</formula>
    </cfRule>
  </conditionalFormatting>
  <conditionalFormatting sqref="N107:N130">
    <cfRule type="cellIs" dxfId="82" priority="38" operator="greaterThanOrEqual">
      <formula>150</formula>
    </cfRule>
  </conditionalFormatting>
  <conditionalFormatting sqref="N101:N103">
    <cfRule type="cellIs" dxfId="81" priority="39" operator="greaterThanOrEqual">
      <formula>100</formula>
    </cfRule>
    <cfRule type="cellIs" dxfId="80" priority="40" operator="between">
      <formula>71</formula>
      <formula>99</formula>
    </cfRule>
    <cfRule type="cellIs" dxfId="79" priority="41" operator="between">
      <formula>51</formula>
      <formula>70</formula>
    </cfRule>
    <cfRule type="cellIs" dxfId="78" priority="42" operator="between">
      <formula>31</formula>
      <formula>50</formula>
    </cfRule>
    <cfRule type="cellIs" dxfId="77" priority="43" operator="between">
      <formula>15</formula>
      <formula>30</formula>
    </cfRule>
    <cfRule type="cellIs" dxfId="76" priority="44" operator="between">
      <formula>0</formula>
      <formula>14</formula>
    </cfRule>
  </conditionalFormatting>
  <conditionalFormatting sqref="N101:N103">
    <cfRule type="cellIs" dxfId="75" priority="45" operator="greaterThanOrEqual">
      <formula>150</formula>
    </cfRule>
  </conditionalFormatting>
  <pageMargins left="0.5" right="0.5" top="0.5" bottom="0.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8"/>
  <sheetViews>
    <sheetView topLeftCell="O1" zoomScaleNormal="100" workbookViewId="0">
      <selection activeCell="Y30" sqref="Y30"/>
    </sheetView>
  </sheetViews>
  <sheetFormatPr defaultRowHeight="15" x14ac:dyDescent="0.25"/>
  <cols>
    <col min="1" max="1" width="8.7109375"/>
    <col min="2" max="2" width="13.28515625"/>
    <col min="3" max="3" width="29.5703125"/>
    <col min="4" max="11" width="8"/>
    <col min="12" max="13" width="7.7109375"/>
    <col min="14" max="14" width="8.28515625"/>
    <col min="15" max="15" width="11.7109375"/>
    <col min="16" max="16" width="20.7109375"/>
    <col min="17" max="17" width="4.28515625"/>
    <col min="18" max="18" width="4.7109375"/>
    <col min="19" max="19" width="8.7109375"/>
    <col min="20" max="20" width="7"/>
    <col min="21" max="21" width="8.7109375"/>
    <col min="22" max="22" width="19.7109375"/>
    <col min="23" max="23" width="13.85546875"/>
    <col min="24" max="24" width="9.140625" style="2"/>
    <col min="25" max="25" width="15.5703125"/>
    <col min="26" max="26" width="12.5703125"/>
    <col min="27" max="27" width="13.140625"/>
    <col min="28" max="28" width="11.5703125"/>
    <col min="29" max="29" width="11.140625"/>
    <col min="30" max="30" width="10.7109375"/>
    <col min="31" max="31" width="18.5703125"/>
    <col min="32" max="1025" width="8.7109375"/>
  </cols>
  <sheetData>
    <row r="1" spans="1:31" ht="33.75" x14ac:dyDescent="0.25">
      <c r="A1" s="122"/>
      <c r="B1" s="123" t="s">
        <v>170</v>
      </c>
      <c r="C1" s="122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U1" s="7"/>
      <c r="V1" s="8"/>
      <c r="W1" s="9"/>
      <c r="X1" s="10"/>
      <c r="Y1" s="9"/>
      <c r="Z1" s="9"/>
      <c r="AA1" s="9"/>
      <c r="AB1" s="9"/>
      <c r="AC1" s="9"/>
      <c r="AD1" s="9"/>
      <c r="AE1" s="9"/>
    </row>
    <row r="2" spans="1:31" ht="28.5" x14ac:dyDescent="0.45">
      <c r="A2" s="125" t="s">
        <v>171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U2" s="7"/>
      <c r="V2" s="8"/>
      <c r="W2" s="9"/>
      <c r="X2" s="10"/>
      <c r="Y2" s="9"/>
      <c r="Z2" s="9"/>
      <c r="AA2" s="9"/>
      <c r="AB2" s="9"/>
      <c r="AC2" s="9"/>
      <c r="AD2" s="9"/>
      <c r="AE2" s="9"/>
    </row>
    <row r="3" spans="1:31" ht="26.25" x14ac:dyDescent="0.25">
      <c r="A3" s="7"/>
      <c r="B3" s="127"/>
      <c r="C3" s="7" t="s">
        <v>172</v>
      </c>
      <c r="D3" s="128">
        <f>MAX(O6:O108)</f>
        <v>169</v>
      </c>
      <c r="E3" s="128"/>
      <c r="F3" s="128"/>
      <c r="G3" s="128"/>
      <c r="H3" s="128"/>
      <c r="I3" s="128"/>
      <c r="J3" s="128"/>
      <c r="K3" s="128"/>
      <c r="L3" s="129"/>
      <c r="M3" s="129"/>
      <c r="N3" s="129"/>
      <c r="O3" s="129"/>
      <c r="P3" s="10"/>
      <c r="U3" s="130" t="s">
        <v>3</v>
      </c>
      <c r="W3" s="131">
        <v>2636301</v>
      </c>
      <c r="X3"/>
      <c r="Y3" s="132" t="s">
        <v>4</v>
      </c>
      <c r="Z3" s="9"/>
      <c r="AA3" s="9"/>
      <c r="AB3" s="9"/>
      <c r="AC3" s="9"/>
      <c r="AD3" s="9"/>
      <c r="AE3" s="9"/>
    </row>
    <row r="4" spans="1:31" s="16" customFormat="1" x14ac:dyDescent="0.25">
      <c r="A4" s="28"/>
      <c r="B4" s="28"/>
      <c r="C4" s="28"/>
      <c r="D4" s="133"/>
      <c r="E4" s="134"/>
      <c r="F4" s="134"/>
      <c r="G4" s="135" t="s">
        <v>24</v>
      </c>
      <c r="H4" s="134"/>
      <c r="I4" s="134"/>
      <c r="J4" s="134"/>
      <c r="K4" s="134" t="s">
        <v>9</v>
      </c>
      <c r="L4" s="136"/>
      <c r="M4" s="137" t="s">
        <v>16</v>
      </c>
      <c r="N4" s="138"/>
      <c r="O4" s="139"/>
      <c r="P4" s="140"/>
      <c r="U4" s="16" t="s">
        <v>5</v>
      </c>
      <c r="V4" s="141"/>
      <c r="W4" s="131">
        <v>500</v>
      </c>
      <c r="X4" s="142"/>
      <c r="Y4" s="143" t="s">
        <v>6</v>
      </c>
      <c r="Z4" s="9"/>
      <c r="AA4" s="9"/>
      <c r="AB4" s="9"/>
      <c r="AC4" s="9"/>
      <c r="AD4" s="9"/>
      <c r="AE4" s="9"/>
    </row>
    <row r="5" spans="1:31" x14ac:dyDescent="0.25">
      <c r="A5" s="28"/>
      <c r="D5" s="144" t="s">
        <v>26</v>
      </c>
      <c r="E5" s="145" t="s">
        <v>27</v>
      </c>
      <c r="F5" s="145" t="s">
        <v>28</v>
      </c>
      <c r="G5" s="145" t="s">
        <v>29</v>
      </c>
      <c r="H5" s="145" t="s">
        <v>30</v>
      </c>
      <c r="I5" s="145" t="s">
        <v>31</v>
      </c>
      <c r="J5" s="145" t="s">
        <v>32</v>
      </c>
      <c r="K5" s="145" t="s">
        <v>33</v>
      </c>
      <c r="L5" s="146" t="s">
        <v>13</v>
      </c>
      <c r="M5" s="147" t="s">
        <v>173</v>
      </c>
      <c r="N5" s="148" t="s">
        <v>16</v>
      </c>
      <c r="O5" s="58" t="s">
        <v>174</v>
      </c>
      <c r="P5" s="62"/>
      <c r="S5" s="16" t="s">
        <v>10</v>
      </c>
      <c r="U5" s="16" t="s">
        <v>7</v>
      </c>
      <c r="V5" s="141"/>
      <c r="W5" s="131"/>
      <c r="X5" s="142"/>
      <c r="Y5" s="131"/>
      <c r="Z5" s="9"/>
      <c r="AA5" s="9"/>
      <c r="AB5" s="9"/>
      <c r="AC5" s="9"/>
      <c r="AD5" s="9"/>
      <c r="AE5" s="9"/>
    </row>
    <row r="6" spans="1:31" x14ac:dyDescent="0.25">
      <c r="A6" s="28"/>
      <c r="B6" s="17" t="s">
        <v>11</v>
      </c>
      <c r="C6" s="16" t="s">
        <v>175</v>
      </c>
      <c r="D6" s="149"/>
      <c r="E6" s="149">
        <v>1</v>
      </c>
      <c r="F6" s="30">
        <v>9</v>
      </c>
      <c r="G6" s="149">
        <v>6</v>
      </c>
      <c r="H6" s="150">
        <v>5</v>
      </c>
      <c r="I6" s="30">
        <v>18</v>
      </c>
      <c r="J6" s="150">
        <v>12</v>
      </c>
      <c r="K6" s="151">
        <f t="shared" ref="K6:K12" si="0">SUM(D6:J6)</f>
        <v>51</v>
      </c>
      <c r="L6" s="152">
        <v>1</v>
      </c>
      <c r="M6" s="147"/>
      <c r="N6" s="148">
        <v>1</v>
      </c>
      <c r="O6" s="58">
        <f t="shared" ref="O6:O12" si="1">(K6*$R$6)+(L6*$R$7)+(N6*$R$8)</f>
        <v>56</v>
      </c>
      <c r="P6" s="66" t="s">
        <v>37</v>
      </c>
      <c r="Q6" s="16" t="s">
        <v>38</v>
      </c>
      <c r="R6" s="16">
        <v>1</v>
      </c>
      <c r="S6" s="16" t="s">
        <v>9</v>
      </c>
      <c r="V6" s="153" t="s">
        <v>11</v>
      </c>
      <c r="W6" s="154">
        <v>50000</v>
      </c>
      <c r="X6" s="142"/>
      <c r="Y6" s="131"/>
      <c r="Z6" s="131"/>
      <c r="AA6" s="131"/>
      <c r="AB6" s="131"/>
      <c r="AC6" s="131"/>
      <c r="AD6" s="131"/>
      <c r="AE6" s="131"/>
    </row>
    <row r="7" spans="1:31" x14ac:dyDescent="0.25">
      <c r="B7" s="17" t="s">
        <v>14</v>
      </c>
      <c r="C7" s="16" t="s">
        <v>40</v>
      </c>
      <c r="D7" s="149"/>
      <c r="E7" s="149">
        <v>5</v>
      </c>
      <c r="F7" s="30">
        <v>11</v>
      </c>
      <c r="G7" s="149">
        <v>9</v>
      </c>
      <c r="H7" s="149">
        <v>26</v>
      </c>
      <c r="I7" s="30">
        <v>10</v>
      </c>
      <c r="J7" s="149">
        <v>36</v>
      </c>
      <c r="K7" s="151">
        <f t="shared" si="0"/>
        <v>97</v>
      </c>
      <c r="L7" s="152">
        <v>4</v>
      </c>
      <c r="M7" s="147"/>
      <c r="N7" s="148">
        <v>4</v>
      </c>
      <c r="O7" s="58">
        <f t="shared" si="1"/>
        <v>117</v>
      </c>
      <c r="P7" s="70"/>
      <c r="R7" s="16">
        <v>3</v>
      </c>
      <c r="S7" s="16" t="s">
        <v>16</v>
      </c>
      <c r="V7" s="153" t="s">
        <v>14</v>
      </c>
      <c r="W7" s="155">
        <v>15000</v>
      </c>
      <c r="X7" s="142"/>
      <c r="Y7" s="131">
        <f>148*0.2</f>
        <v>29.6</v>
      </c>
      <c r="Z7" s="131"/>
      <c r="AA7" s="131"/>
      <c r="AB7" s="131"/>
      <c r="AC7" s="131"/>
      <c r="AD7" s="131"/>
      <c r="AE7" s="131"/>
    </row>
    <row r="8" spans="1:31" x14ac:dyDescent="0.25">
      <c r="B8" s="17" t="s">
        <v>17</v>
      </c>
      <c r="C8" s="16" t="s">
        <v>42</v>
      </c>
      <c r="D8" s="149"/>
      <c r="E8" s="149">
        <v>20</v>
      </c>
      <c r="F8" s="30">
        <v>19</v>
      </c>
      <c r="G8" s="149">
        <v>20</v>
      </c>
      <c r="H8" s="149">
        <v>37</v>
      </c>
      <c r="I8" s="30">
        <v>33</v>
      </c>
      <c r="J8" s="149">
        <v>38</v>
      </c>
      <c r="K8" s="151">
        <f t="shared" si="0"/>
        <v>167</v>
      </c>
      <c r="L8" s="152">
        <v>0</v>
      </c>
      <c r="M8" s="147"/>
      <c r="N8" s="148">
        <v>1</v>
      </c>
      <c r="O8" s="58">
        <f t="shared" si="1"/>
        <v>169</v>
      </c>
      <c r="P8" s="70"/>
      <c r="R8" s="16">
        <v>2</v>
      </c>
      <c r="S8" s="16" t="s">
        <v>13</v>
      </c>
      <c r="V8" s="153" t="s">
        <v>17</v>
      </c>
      <c r="W8" s="155">
        <v>20000</v>
      </c>
      <c r="X8" s="142"/>
      <c r="Y8" s="131"/>
      <c r="Z8" s="131"/>
      <c r="AA8" s="131"/>
      <c r="AB8" s="131"/>
      <c r="AC8" s="131"/>
      <c r="AD8" s="131"/>
      <c r="AE8" s="131"/>
    </row>
    <row r="9" spans="1:31" x14ac:dyDescent="0.25">
      <c r="B9" s="17" t="s">
        <v>20</v>
      </c>
      <c r="C9" s="16" t="s">
        <v>39</v>
      </c>
      <c r="D9" s="149"/>
      <c r="E9" s="149">
        <v>4</v>
      </c>
      <c r="F9" s="30"/>
      <c r="G9" s="149"/>
      <c r="H9" s="149">
        <v>2</v>
      </c>
      <c r="I9" s="30">
        <v>2</v>
      </c>
      <c r="J9" s="149">
        <v>17</v>
      </c>
      <c r="K9" s="151">
        <f t="shared" si="0"/>
        <v>25</v>
      </c>
      <c r="L9" s="152">
        <v>0</v>
      </c>
      <c r="M9" s="147"/>
      <c r="N9" s="148">
        <v>3</v>
      </c>
      <c r="O9" s="58">
        <f t="shared" si="1"/>
        <v>31</v>
      </c>
      <c r="P9" s="70" t="s">
        <v>176</v>
      </c>
      <c r="V9" s="153" t="s">
        <v>20</v>
      </c>
      <c r="W9" s="155">
        <v>5000</v>
      </c>
      <c r="X9" s="142"/>
      <c r="Y9" s="131"/>
      <c r="Z9" s="131"/>
      <c r="AA9" s="131"/>
      <c r="AB9" s="131"/>
      <c r="AC9" s="131"/>
      <c r="AD9" s="131"/>
      <c r="AE9" s="131"/>
    </row>
    <row r="10" spans="1:31" x14ac:dyDescent="0.25">
      <c r="B10" s="17" t="s">
        <v>44</v>
      </c>
      <c r="C10" s="16" t="s">
        <v>45</v>
      </c>
      <c r="D10" s="149"/>
      <c r="E10" s="149">
        <v>2</v>
      </c>
      <c r="F10" s="30">
        <v>1</v>
      </c>
      <c r="G10" s="149">
        <v>8</v>
      </c>
      <c r="H10" s="149">
        <v>5</v>
      </c>
      <c r="I10" s="30">
        <v>12</v>
      </c>
      <c r="J10" s="149">
        <v>12</v>
      </c>
      <c r="K10" s="151">
        <f t="shared" si="0"/>
        <v>40</v>
      </c>
      <c r="L10" s="152">
        <v>0</v>
      </c>
      <c r="M10" s="147"/>
      <c r="N10" s="148">
        <v>4</v>
      </c>
      <c r="O10" s="58">
        <f t="shared" si="1"/>
        <v>48</v>
      </c>
      <c r="P10" s="70" t="s">
        <v>176</v>
      </c>
      <c r="V10" s="153" t="s">
        <v>49</v>
      </c>
      <c r="W10" s="155">
        <v>5000</v>
      </c>
      <c r="X10" s="142"/>
      <c r="Y10" s="131"/>
      <c r="Z10" s="131"/>
      <c r="AA10" s="131"/>
      <c r="AB10" s="131"/>
      <c r="AC10" s="131"/>
      <c r="AD10" s="131"/>
      <c r="AE10" s="131"/>
    </row>
    <row r="11" spans="1:31" x14ac:dyDescent="0.25">
      <c r="B11" s="17" t="s">
        <v>49</v>
      </c>
      <c r="C11" s="16" t="s">
        <v>50</v>
      </c>
      <c r="D11" s="149"/>
      <c r="E11" s="149">
        <v>2</v>
      </c>
      <c r="F11" s="30">
        <v>2</v>
      </c>
      <c r="G11" s="149">
        <v>1</v>
      </c>
      <c r="H11" s="149">
        <v>11</v>
      </c>
      <c r="I11" s="30">
        <v>5</v>
      </c>
      <c r="J11" s="149">
        <v>7</v>
      </c>
      <c r="K11" s="151">
        <f t="shared" si="0"/>
        <v>28</v>
      </c>
      <c r="L11" s="152">
        <v>0</v>
      </c>
      <c r="M11" s="147"/>
      <c r="N11" s="148">
        <v>3</v>
      </c>
      <c r="O11" s="58">
        <f t="shared" si="1"/>
        <v>34</v>
      </c>
      <c r="P11" s="70"/>
      <c r="V11" s="153" t="s">
        <v>25</v>
      </c>
      <c r="W11" s="154">
        <v>25000</v>
      </c>
      <c r="X11" s="142"/>
      <c r="Y11" s="131"/>
      <c r="Z11" s="131"/>
      <c r="AA11" s="131"/>
      <c r="AB11" s="131"/>
      <c r="AC11" s="131"/>
      <c r="AD11" s="131"/>
      <c r="AE11" s="131"/>
    </row>
    <row r="12" spans="1:31" x14ac:dyDescent="0.25">
      <c r="B12" s="17" t="s">
        <v>25</v>
      </c>
      <c r="C12" s="16" t="s">
        <v>177</v>
      </c>
      <c r="D12" s="149"/>
      <c r="E12" s="149">
        <v>1</v>
      </c>
      <c r="F12" s="30"/>
      <c r="G12" s="149"/>
      <c r="H12" s="149"/>
      <c r="I12" s="30">
        <v>1</v>
      </c>
      <c r="J12" s="149">
        <v>9</v>
      </c>
      <c r="K12" s="151">
        <f t="shared" si="0"/>
        <v>11</v>
      </c>
      <c r="L12" s="152">
        <v>0</v>
      </c>
      <c r="M12" s="147"/>
      <c r="N12" s="148">
        <v>2</v>
      </c>
      <c r="O12" s="58">
        <f t="shared" si="1"/>
        <v>15</v>
      </c>
      <c r="P12" s="66" t="s">
        <v>37</v>
      </c>
      <c r="Q12" s="16" t="s">
        <v>38</v>
      </c>
      <c r="V12" s="153" t="s">
        <v>44</v>
      </c>
      <c r="W12" s="155">
        <v>5000</v>
      </c>
      <c r="X12" s="142"/>
      <c r="Y12" s="131"/>
      <c r="Z12" s="131"/>
      <c r="AA12" s="131"/>
      <c r="AB12" s="131"/>
      <c r="AC12" s="131"/>
      <c r="AD12" s="131"/>
      <c r="AE12" s="131"/>
    </row>
    <row r="13" spans="1:31" x14ac:dyDescent="0.25"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7"/>
      <c r="V13" s="141"/>
      <c r="X13" s="142"/>
      <c r="Y13" s="131"/>
      <c r="Z13" s="131"/>
      <c r="AA13" s="131"/>
      <c r="AB13" s="131"/>
      <c r="AC13" s="131"/>
      <c r="AD13" s="131"/>
      <c r="AE13" s="131"/>
    </row>
    <row r="14" spans="1:31" x14ac:dyDescent="0.25">
      <c r="B14" s="17"/>
      <c r="C14" s="16" t="s">
        <v>61</v>
      </c>
      <c r="D14" s="149"/>
      <c r="E14" s="149">
        <v>8</v>
      </c>
      <c r="F14" s="30">
        <v>8</v>
      </c>
      <c r="G14" s="149">
        <v>2</v>
      </c>
      <c r="H14" s="149">
        <v>25</v>
      </c>
      <c r="I14" s="30">
        <v>17</v>
      </c>
      <c r="J14" s="149">
        <v>20</v>
      </c>
      <c r="K14" s="151">
        <f t="shared" ref="K14:K45" si="2">SUM(D14:J14)</f>
        <v>80</v>
      </c>
      <c r="L14" s="152">
        <v>0</v>
      </c>
      <c r="M14" s="147"/>
      <c r="N14" s="148">
        <v>1</v>
      </c>
      <c r="O14" s="58">
        <f t="shared" ref="O14:O45" si="3">(K14*$R$6)+(L14*$R$7)+(N14*$R$8)</f>
        <v>82</v>
      </c>
      <c r="P14" s="87"/>
      <c r="U14" s="130" t="s">
        <v>41</v>
      </c>
      <c r="V14" s="141"/>
      <c r="W14" s="158">
        <f>W3-W4-(SUM(W6:W12))</f>
        <v>2510801</v>
      </c>
      <c r="X14" s="142"/>
      <c r="Y14" s="131"/>
      <c r="Z14" s="131"/>
      <c r="AA14" s="131"/>
      <c r="AB14" s="131"/>
      <c r="AC14" s="131"/>
      <c r="AD14" s="131"/>
      <c r="AE14" s="131"/>
    </row>
    <row r="15" spans="1:31" x14ac:dyDescent="0.25">
      <c r="B15" s="17"/>
      <c r="C15" s="16" t="s">
        <v>62</v>
      </c>
      <c r="D15" s="149"/>
      <c r="E15" s="149">
        <v>8</v>
      </c>
      <c r="F15" s="30">
        <v>8</v>
      </c>
      <c r="G15" s="149">
        <v>18</v>
      </c>
      <c r="H15" s="149">
        <v>27</v>
      </c>
      <c r="I15" s="30">
        <v>16</v>
      </c>
      <c r="J15" s="149">
        <v>43</v>
      </c>
      <c r="K15" s="151">
        <f t="shared" si="2"/>
        <v>120</v>
      </c>
      <c r="L15" s="152">
        <v>1</v>
      </c>
      <c r="M15" s="147"/>
      <c r="N15" s="148">
        <v>0</v>
      </c>
      <c r="O15" s="58">
        <f t="shared" si="3"/>
        <v>123</v>
      </c>
      <c r="P15" s="87"/>
      <c r="V15" s="141"/>
      <c r="X15" s="142"/>
      <c r="Y15" s="131"/>
      <c r="Z15" s="131"/>
      <c r="AA15" s="131"/>
      <c r="AB15" s="131"/>
      <c r="AC15" s="131"/>
      <c r="AD15" s="131"/>
      <c r="AE15" s="131"/>
    </row>
    <row r="16" spans="1:31" x14ac:dyDescent="0.25">
      <c r="C16" s="16" t="s">
        <v>64</v>
      </c>
      <c r="D16" s="149"/>
      <c r="E16" s="149">
        <v>3</v>
      </c>
      <c r="F16" s="30"/>
      <c r="G16" s="149"/>
      <c r="H16" s="149">
        <v>2</v>
      </c>
      <c r="I16" s="30">
        <v>7</v>
      </c>
      <c r="J16" s="149">
        <v>6</v>
      </c>
      <c r="K16" s="151">
        <f t="shared" si="2"/>
        <v>18</v>
      </c>
      <c r="L16" s="152">
        <v>0</v>
      </c>
      <c r="M16" s="147"/>
      <c r="N16" s="148">
        <v>0</v>
      </c>
      <c r="O16" s="58">
        <f t="shared" si="3"/>
        <v>18</v>
      </c>
      <c r="P16" s="87"/>
      <c r="V16" s="141"/>
      <c r="X16" s="142"/>
      <c r="Y16" s="131"/>
      <c r="Z16" s="131"/>
      <c r="AA16" s="131" t="s">
        <v>34</v>
      </c>
      <c r="AB16" s="131" t="s">
        <v>35</v>
      </c>
      <c r="AC16" s="131" t="s">
        <v>35</v>
      </c>
      <c r="AD16" s="131" t="s">
        <v>46</v>
      </c>
      <c r="AE16" s="131" t="s">
        <v>47</v>
      </c>
    </row>
    <row r="17" spans="3:31" x14ac:dyDescent="0.25">
      <c r="C17" s="16" t="s">
        <v>178</v>
      </c>
      <c r="D17" s="149"/>
      <c r="E17" s="149"/>
      <c r="F17" s="30"/>
      <c r="G17" s="149"/>
      <c r="H17" s="149"/>
      <c r="I17" s="30"/>
      <c r="J17" s="149"/>
      <c r="K17" s="151">
        <f t="shared" si="2"/>
        <v>0</v>
      </c>
      <c r="L17" s="152">
        <v>0</v>
      </c>
      <c r="M17" s="147"/>
      <c r="N17" s="148">
        <v>0</v>
      </c>
      <c r="O17" s="58">
        <f t="shared" si="3"/>
        <v>0</v>
      </c>
      <c r="P17" s="87"/>
      <c r="U17" s="2" t="s">
        <v>51</v>
      </c>
      <c r="V17" s="141" t="s">
        <v>52</v>
      </c>
      <c r="W17" t="s">
        <v>53</v>
      </c>
      <c r="X17" s="142" t="s">
        <v>54</v>
      </c>
      <c r="Y17" s="131" t="s">
        <v>55</v>
      </c>
      <c r="Z17" s="131" t="s">
        <v>47</v>
      </c>
      <c r="AA17" s="131" t="s">
        <v>56</v>
      </c>
      <c r="AB17" s="131" t="s">
        <v>57</v>
      </c>
      <c r="AC17" s="131" t="s">
        <v>58</v>
      </c>
      <c r="AD17" s="131" t="s">
        <v>59</v>
      </c>
      <c r="AE17" s="131" t="s">
        <v>57</v>
      </c>
    </row>
    <row r="18" spans="3:31" x14ac:dyDescent="0.25">
      <c r="C18" s="16" t="s">
        <v>66</v>
      </c>
      <c r="D18" s="149"/>
      <c r="E18" s="149"/>
      <c r="F18" s="30"/>
      <c r="G18" s="149">
        <v>3</v>
      </c>
      <c r="H18" s="149">
        <v>1</v>
      </c>
      <c r="I18" s="30"/>
      <c r="J18" s="149">
        <v>3</v>
      </c>
      <c r="K18" s="151">
        <f t="shared" si="2"/>
        <v>7</v>
      </c>
      <c r="L18" s="152">
        <v>0</v>
      </c>
      <c r="M18" s="147"/>
      <c r="N18" s="148">
        <v>0</v>
      </c>
      <c r="O18" s="58">
        <f t="shared" si="3"/>
        <v>7</v>
      </c>
      <c r="P18" s="87"/>
      <c r="U18" s="2">
        <v>1</v>
      </c>
      <c r="V18" s="159" t="s">
        <v>8</v>
      </c>
      <c r="W18" s="160">
        <v>0.1</v>
      </c>
      <c r="X18" s="161">
        <v>11</v>
      </c>
      <c r="Y18" s="162">
        <f>W14*0.0005</f>
        <v>1255.4005</v>
      </c>
      <c r="Z18" s="162">
        <f>X18*Y18</f>
        <v>13809.405499999999</v>
      </c>
      <c r="AA18" s="162">
        <f>W14*W18</f>
        <v>251080.1</v>
      </c>
      <c r="AB18" s="163">
        <f>AA18-Z18</f>
        <v>237270.69450000001</v>
      </c>
      <c r="AC18" s="162">
        <f>AB18/X18</f>
        <v>21570.063136363638</v>
      </c>
      <c r="AD18" s="164">
        <f>AC18+Y18</f>
        <v>22825.463636363638</v>
      </c>
      <c r="AE18" s="162">
        <f>AD18*X18</f>
        <v>251080.10000000003</v>
      </c>
    </row>
    <row r="19" spans="3:31" x14ac:dyDescent="0.25">
      <c r="C19" s="16" t="s">
        <v>179</v>
      </c>
      <c r="D19" s="149"/>
      <c r="E19" s="149"/>
      <c r="F19" s="30"/>
      <c r="G19" s="149"/>
      <c r="H19" s="149"/>
      <c r="I19" s="30"/>
      <c r="J19" s="149"/>
      <c r="K19" s="151">
        <f t="shared" si="2"/>
        <v>0</v>
      </c>
      <c r="L19" s="152">
        <v>0</v>
      </c>
      <c r="M19" s="147"/>
      <c r="N19" s="148">
        <v>0</v>
      </c>
      <c r="O19" s="58">
        <f t="shared" si="3"/>
        <v>0</v>
      </c>
      <c r="P19" s="87"/>
      <c r="U19" s="2">
        <v>2</v>
      </c>
      <c r="V19" s="165" t="s">
        <v>12</v>
      </c>
      <c r="W19" s="166">
        <v>0.15</v>
      </c>
      <c r="X19" s="167">
        <v>9</v>
      </c>
      <c r="Y19" s="155">
        <f>W14*0.001</f>
        <v>2510.8009999999999</v>
      </c>
      <c r="Z19" s="168">
        <f>X19*Y19</f>
        <v>22597.208999999999</v>
      </c>
      <c r="AA19" s="155">
        <f>W14*W19</f>
        <v>376620.14999999997</v>
      </c>
      <c r="AB19" s="168">
        <f>AA19-Z19</f>
        <v>354022.94099999999</v>
      </c>
      <c r="AC19" s="155">
        <f>AB19/X19</f>
        <v>39335.882333333335</v>
      </c>
      <c r="AD19" s="169">
        <f>AC19+Y19</f>
        <v>41846.683333333334</v>
      </c>
      <c r="AE19" s="155">
        <f>AD19*X19</f>
        <v>376620.15</v>
      </c>
    </row>
    <row r="20" spans="3:31" x14ac:dyDescent="0.25">
      <c r="C20" s="16" t="s">
        <v>180</v>
      </c>
      <c r="D20" s="149"/>
      <c r="E20" s="149"/>
      <c r="F20" s="30"/>
      <c r="G20" s="149"/>
      <c r="H20" s="149"/>
      <c r="I20" s="30"/>
      <c r="J20" s="149"/>
      <c r="K20" s="151">
        <f t="shared" si="2"/>
        <v>0</v>
      </c>
      <c r="L20" s="152">
        <v>0</v>
      </c>
      <c r="M20" s="147"/>
      <c r="N20" s="148">
        <v>0</v>
      </c>
      <c r="O20" s="58">
        <f t="shared" si="3"/>
        <v>0</v>
      </c>
      <c r="P20" s="87"/>
      <c r="T20" s="16"/>
      <c r="U20" s="2">
        <v>3</v>
      </c>
      <c r="V20" s="170" t="s">
        <v>15</v>
      </c>
      <c r="W20" s="171">
        <v>0.31</v>
      </c>
      <c r="X20" s="172">
        <v>13</v>
      </c>
      <c r="Y20" s="173">
        <f>W14*0.005</f>
        <v>12554.005000000001</v>
      </c>
      <c r="Z20" s="174">
        <f>X20*Y20</f>
        <v>163202.065</v>
      </c>
      <c r="AA20" s="173">
        <f>W14*W20</f>
        <v>778348.30999999994</v>
      </c>
      <c r="AB20" s="173">
        <f>AA20-Z20</f>
        <v>615146.24499999988</v>
      </c>
      <c r="AC20" s="173">
        <f>AB20/X20</f>
        <v>47318.941923076913</v>
      </c>
      <c r="AD20" s="175">
        <f>AC20+Y20</f>
        <v>59872.946923076917</v>
      </c>
      <c r="AE20" s="173">
        <f>AD20*X20</f>
        <v>778348.30999999994</v>
      </c>
    </row>
    <row r="21" spans="3:31" x14ac:dyDescent="0.25">
      <c r="C21" s="16" t="s">
        <v>181</v>
      </c>
      <c r="D21" s="149"/>
      <c r="E21" s="149">
        <v>1</v>
      </c>
      <c r="F21" s="30">
        <v>3</v>
      </c>
      <c r="G21" s="149"/>
      <c r="H21" s="149">
        <v>13</v>
      </c>
      <c r="I21" s="30">
        <v>20</v>
      </c>
      <c r="J21" s="149">
        <v>13</v>
      </c>
      <c r="K21" s="151">
        <f t="shared" si="2"/>
        <v>50</v>
      </c>
      <c r="L21" s="152">
        <v>0</v>
      </c>
      <c r="M21" s="147"/>
      <c r="N21" s="148">
        <v>5</v>
      </c>
      <c r="O21" s="58">
        <f t="shared" si="3"/>
        <v>60</v>
      </c>
      <c r="P21" s="87"/>
      <c r="T21" s="16"/>
      <c r="U21" s="2">
        <v>4</v>
      </c>
      <c r="V21" s="176" t="s">
        <v>18</v>
      </c>
      <c r="W21" s="177">
        <v>0.18</v>
      </c>
      <c r="X21" s="178">
        <v>6</v>
      </c>
      <c r="Y21" s="154">
        <f>W14*0.01</f>
        <v>25108.010000000002</v>
      </c>
      <c r="Z21" s="179">
        <f>X21*Y21</f>
        <v>150648.06</v>
      </c>
      <c r="AA21" s="154">
        <f>W14*W21</f>
        <v>451944.18</v>
      </c>
      <c r="AB21" s="154">
        <f>AA21-Z21</f>
        <v>301296.12</v>
      </c>
      <c r="AC21" s="154">
        <f>AB21/X21</f>
        <v>50216.02</v>
      </c>
      <c r="AD21" s="180">
        <f>AC21+Y21</f>
        <v>75324.03</v>
      </c>
      <c r="AE21" s="154">
        <f>AD21*X21</f>
        <v>451944.18</v>
      </c>
    </row>
    <row r="22" spans="3:31" x14ac:dyDescent="0.25">
      <c r="C22" s="16" t="s">
        <v>182</v>
      </c>
      <c r="D22" s="149"/>
      <c r="E22" s="149"/>
      <c r="F22" s="30"/>
      <c r="G22" s="149"/>
      <c r="H22" s="149"/>
      <c r="I22" s="30"/>
      <c r="J22" s="149"/>
      <c r="K22" s="151">
        <f t="shared" si="2"/>
        <v>0</v>
      </c>
      <c r="L22" s="152">
        <v>0</v>
      </c>
      <c r="M22" s="147"/>
      <c r="N22" s="148">
        <v>0</v>
      </c>
      <c r="O22" s="58">
        <f t="shared" si="3"/>
        <v>0</v>
      </c>
      <c r="P22" s="87">
        <v>0.03</v>
      </c>
      <c r="T22" s="16"/>
      <c r="U22" s="2">
        <v>5</v>
      </c>
      <c r="V22" s="181" t="s">
        <v>21</v>
      </c>
      <c r="W22" s="182">
        <v>0.26</v>
      </c>
      <c r="X22" s="183">
        <v>7</v>
      </c>
      <c r="Y22" s="184">
        <f>W14*0.015</f>
        <v>37662.014999999999</v>
      </c>
      <c r="Z22" s="185">
        <f>Y22*X22</f>
        <v>263634.10499999998</v>
      </c>
      <c r="AA22" s="184">
        <f>W14*W22</f>
        <v>652808.26</v>
      </c>
      <c r="AB22" s="184">
        <f>AA22-Z22</f>
        <v>389174.15500000003</v>
      </c>
      <c r="AC22" s="184">
        <f>AB22/X22</f>
        <v>55596.307857142863</v>
      </c>
      <c r="AD22" s="186">
        <f>AC22+Y22</f>
        <v>93258.322857142863</v>
      </c>
      <c r="AE22" s="184">
        <f>AD22*X22</f>
        <v>652808.26</v>
      </c>
    </row>
    <row r="23" spans="3:31" x14ac:dyDescent="0.25">
      <c r="C23" s="16" t="s">
        <v>69</v>
      </c>
      <c r="D23" s="149"/>
      <c r="E23" s="149">
        <v>2</v>
      </c>
      <c r="F23" s="30"/>
      <c r="G23" s="149"/>
      <c r="H23" s="149">
        <v>4</v>
      </c>
      <c r="I23" s="30"/>
      <c r="J23" s="149"/>
      <c r="K23" s="151">
        <f t="shared" si="2"/>
        <v>6</v>
      </c>
      <c r="L23" s="152">
        <v>0</v>
      </c>
      <c r="M23" s="147"/>
      <c r="N23" s="148">
        <v>0</v>
      </c>
      <c r="O23" s="58">
        <f t="shared" si="3"/>
        <v>6</v>
      </c>
      <c r="P23" s="87"/>
      <c r="T23" s="16"/>
      <c r="X23"/>
    </row>
    <row r="24" spans="3:31" x14ac:dyDescent="0.25">
      <c r="C24" s="16" t="s">
        <v>183</v>
      </c>
      <c r="D24" s="149"/>
      <c r="E24" s="149">
        <v>5</v>
      </c>
      <c r="F24" s="30"/>
      <c r="G24" s="149">
        <v>1</v>
      </c>
      <c r="H24" s="149">
        <v>6</v>
      </c>
      <c r="I24" s="30">
        <v>10</v>
      </c>
      <c r="J24" s="149">
        <v>4</v>
      </c>
      <c r="K24" s="151">
        <f t="shared" si="2"/>
        <v>26</v>
      </c>
      <c r="L24" s="152">
        <v>0</v>
      </c>
      <c r="M24" s="147"/>
      <c r="N24" s="148">
        <v>0</v>
      </c>
      <c r="O24" s="58">
        <f t="shared" si="3"/>
        <v>26</v>
      </c>
      <c r="P24" s="87"/>
      <c r="T24" s="16"/>
      <c r="V24" s="187" t="s">
        <v>68</v>
      </c>
      <c r="W24" s="188">
        <f>SUM(W18:W22)</f>
        <v>1</v>
      </c>
      <c r="X24" s="189">
        <f>SUM(X18:X22)</f>
        <v>46</v>
      </c>
      <c r="Y24" s="190"/>
      <c r="Z24" s="190"/>
      <c r="AA24" s="190"/>
      <c r="AB24" s="190"/>
      <c r="AC24" s="190"/>
      <c r="AD24" s="190"/>
      <c r="AE24" s="191">
        <f>SUM(AE18:AE22)</f>
        <v>2510801</v>
      </c>
    </row>
    <row r="25" spans="3:31" x14ac:dyDescent="0.25">
      <c r="C25" s="16" t="s">
        <v>184</v>
      </c>
      <c r="D25" s="149"/>
      <c r="E25" s="149"/>
      <c r="F25" s="30">
        <v>1</v>
      </c>
      <c r="G25" s="149"/>
      <c r="H25" s="149"/>
      <c r="I25" s="30"/>
      <c r="J25" s="149"/>
      <c r="K25" s="151">
        <f t="shared" si="2"/>
        <v>1</v>
      </c>
      <c r="L25" s="152">
        <v>0</v>
      </c>
      <c r="M25" s="147"/>
      <c r="N25" s="148">
        <v>0</v>
      </c>
      <c r="O25" s="58">
        <f t="shared" si="3"/>
        <v>1</v>
      </c>
      <c r="P25" s="87"/>
      <c r="T25" s="16"/>
      <c r="X25"/>
    </row>
    <row r="26" spans="3:31" x14ac:dyDescent="0.25">
      <c r="C26" s="16" t="s">
        <v>185</v>
      </c>
      <c r="D26" s="149"/>
      <c r="E26" s="149"/>
      <c r="F26" s="30"/>
      <c r="G26" s="149"/>
      <c r="H26" s="149"/>
      <c r="I26" s="30"/>
      <c r="J26" s="149"/>
      <c r="K26" s="151">
        <f t="shared" si="2"/>
        <v>0</v>
      </c>
      <c r="L26" s="152">
        <v>0</v>
      </c>
      <c r="M26" s="147"/>
      <c r="N26" s="148">
        <v>0</v>
      </c>
      <c r="O26" s="58">
        <f t="shared" si="3"/>
        <v>0</v>
      </c>
      <c r="P26" s="87"/>
      <c r="T26" s="16"/>
      <c r="X26"/>
    </row>
    <row r="27" spans="3:31" x14ac:dyDescent="0.25">
      <c r="C27" s="16" t="s">
        <v>71</v>
      </c>
      <c r="D27" s="149"/>
      <c r="E27" s="149">
        <v>10</v>
      </c>
      <c r="F27" s="30">
        <v>20</v>
      </c>
      <c r="G27" s="149">
        <v>9</v>
      </c>
      <c r="H27" s="149">
        <v>26</v>
      </c>
      <c r="I27" s="30">
        <v>26</v>
      </c>
      <c r="J27" s="149">
        <v>26</v>
      </c>
      <c r="K27" s="151">
        <f t="shared" si="2"/>
        <v>117</v>
      </c>
      <c r="L27" s="152">
        <v>0</v>
      </c>
      <c r="M27" s="147"/>
      <c r="N27" s="148">
        <v>0</v>
      </c>
      <c r="O27" s="58">
        <f t="shared" si="3"/>
        <v>117</v>
      </c>
      <c r="P27" s="87"/>
      <c r="T27" s="16"/>
      <c r="X27"/>
    </row>
    <row r="28" spans="3:31" x14ac:dyDescent="0.25">
      <c r="C28" s="16" t="s">
        <v>186</v>
      </c>
      <c r="D28" s="149"/>
      <c r="E28" s="149"/>
      <c r="F28" s="30"/>
      <c r="G28" s="149"/>
      <c r="H28" s="149"/>
      <c r="I28" s="30"/>
      <c r="J28" s="149"/>
      <c r="K28" s="151">
        <f t="shared" si="2"/>
        <v>0</v>
      </c>
      <c r="L28" s="152">
        <v>0</v>
      </c>
      <c r="M28" s="147"/>
      <c r="N28" s="148">
        <v>0</v>
      </c>
      <c r="O28" s="58">
        <f t="shared" si="3"/>
        <v>0</v>
      </c>
      <c r="P28" s="87"/>
      <c r="T28" s="16"/>
      <c r="X28"/>
    </row>
    <row r="29" spans="3:31" x14ac:dyDescent="0.25">
      <c r="C29" s="16" t="s">
        <v>187</v>
      </c>
      <c r="D29" s="149"/>
      <c r="E29" s="149">
        <v>3</v>
      </c>
      <c r="F29" s="30">
        <v>3</v>
      </c>
      <c r="G29" s="149"/>
      <c r="H29" s="149">
        <v>10</v>
      </c>
      <c r="I29" s="30">
        <v>12</v>
      </c>
      <c r="J29" s="149">
        <v>9</v>
      </c>
      <c r="K29" s="151">
        <f t="shared" si="2"/>
        <v>37</v>
      </c>
      <c r="L29" s="152">
        <v>0</v>
      </c>
      <c r="M29" s="147"/>
      <c r="N29" s="148">
        <v>1</v>
      </c>
      <c r="O29" s="58">
        <f t="shared" si="3"/>
        <v>39</v>
      </c>
      <c r="P29" s="87"/>
      <c r="T29" s="16"/>
      <c r="X29"/>
    </row>
    <row r="30" spans="3:31" x14ac:dyDescent="0.25">
      <c r="C30" s="16" t="s">
        <v>72</v>
      </c>
      <c r="D30" s="149"/>
      <c r="E30" s="149">
        <v>1</v>
      </c>
      <c r="F30" s="30"/>
      <c r="G30" s="149"/>
      <c r="H30" s="149"/>
      <c r="I30" s="30">
        <v>3</v>
      </c>
      <c r="J30" s="149"/>
      <c r="K30" s="151">
        <f t="shared" si="2"/>
        <v>4</v>
      </c>
      <c r="L30" s="152">
        <v>0</v>
      </c>
      <c r="M30" s="147"/>
      <c r="N30" s="148">
        <v>0</v>
      </c>
      <c r="O30" s="58">
        <f t="shared" si="3"/>
        <v>4</v>
      </c>
      <c r="P30" s="87"/>
      <c r="T30" s="16"/>
      <c r="U30" s="2"/>
      <c r="V30" s="141"/>
      <c r="W30" s="192"/>
      <c r="X30" s="142"/>
      <c r="Y30" s="131"/>
      <c r="Z30" s="131"/>
      <c r="AA30" s="131"/>
      <c r="AB30" s="131"/>
      <c r="AC30" s="131"/>
      <c r="AD30" s="131"/>
      <c r="AE30" s="193"/>
    </row>
    <row r="31" spans="3:31" x14ac:dyDescent="0.25">
      <c r="C31" s="16" t="s">
        <v>188</v>
      </c>
      <c r="D31" s="149"/>
      <c r="E31" s="149">
        <v>4</v>
      </c>
      <c r="F31" s="30">
        <v>8</v>
      </c>
      <c r="G31" s="149">
        <v>9</v>
      </c>
      <c r="H31" s="149">
        <v>4</v>
      </c>
      <c r="I31" s="30">
        <v>13</v>
      </c>
      <c r="J31" s="149">
        <v>13</v>
      </c>
      <c r="K31" s="151">
        <f t="shared" si="2"/>
        <v>51</v>
      </c>
      <c r="L31" s="152">
        <v>0</v>
      </c>
      <c r="M31" s="147"/>
      <c r="N31" s="148">
        <v>1</v>
      </c>
      <c r="O31" s="58">
        <f t="shared" si="3"/>
        <v>53</v>
      </c>
      <c r="P31" s="87"/>
      <c r="T31" s="16"/>
      <c r="U31" s="2"/>
      <c r="V31" s="141"/>
      <c r="W31" s="192"/>
      <c r="X31" s="142"/>
      <c r="Y31" s="131"/>
      <c r="Z31" s="131"/>
      <c r="AA31" s="131"/>
      <c r="AB31" s="131"/>
      <c r="AC31" s="131"/>
      <c r="AD31" s="131"/>
      <c r="AE31" s="193"/>
    </row>
    <row r="32" spans="3:31" x14ac:dyDescent="0.25">
      <c r="C32" s="16" t="s">
        <v>189</v>
      </c>
      <c r="D32" s="149"/>
      <c r="E32" s="149"/>
      <c r="F32" s="30"/>
      <c r="G32" s="149"/>
      <c r="H32" s="149"/>
      <c r="I32" s="30"/>
      <c r="J32" s="149"/>
      <c r="K32" s="151">
        <f t="shared" si="2"/>
        <v>0</v>
      </c>
      <c r="L32" s="152">
        <v>0</v>
      </c>
      <c r="M32" s="147"/>
      <c r="N32" s="148">
        <v>0</v>
      </c>
      <c r="O32" s="58">
        <f t="shared" si="3"/>
        <v>0</v>
      </c>
      <c r="P32" s="87"/>
      <c r="T32" s="16"/>
      <c r="U32" s="2"/>
      <c r="V32" s="141"/>
      <c r="W32" s="192"/>
      <c r="X32" s="142"/>
      <c r="Y32" s="131"/>
      <c r="Z32" s="131"/>
      <c r="AA32" s="131"/>
      <c r="AB32" s="131"/>
      <c r="AC32" s="131"/>
      <c r="AD32" s="131"/>
      <c r="AE32" s="193"/>
    </row>
    <row r="33" spans="3:31" x14ac:dyDescent="0.25">
      <c r="C33" s="16" t="s">
        <v>190</v>
      </c>
      <c r="D33" s="149"/>
      <c r="E33" s="149"/>
      <c r="F33" s="30"/>
      <c r="G33" s="149"/>
      <c r="H33" s="149"/>
      <c r="I33" s="30"/>
      <c r="J33" s="149"/>
      <c r="K33" s="151">
        <f t="shared" si="2"/>
        <v>0</v>
      </c>
      <c r="L33" s="152">
        <v>0</v>
      </c>
      <c r="M33" s="147"/>
      <c r="N33" s="148">
        <v>0</v>
      </c>
      <c r="O33" s="58">
        <f t="shared" si="3"/>
        <v>0</v>
      </c>
      <c r="P33" s="87"/>
      <c r="T33" s="16"/>
      <c r="U33" s="2"/>
      <c r="V33" s="141"/>
      <c r="W33" s="192"/>
      <c r="X33" s="142"/>
      <c r="Y33" s="131"/>
      <c r="Z33" s="131"/>
      <c r="AA33" s="131"/>
      <c r="AB33" s="131"/>
      <c r="AC33" s="131"/>
      <c r="AD33" s="131"/>
      <c r="AE33" s="193"/>
    </row>
    <row r="34" spans="3:31" x14ac:dyDescent="0.25">
      <c r="C34" s="16" t="s">
        <v>191</v>
      </c>
      <c r="D34" s="149"/>
      <c r="E34" s="149"/>
      <c r="F34" s="30"/>
      <c r="G34" s="149"/>
      <c r="H34" s="149">
        <v>7</v>
      </c>
      <c r="I34" s="30"/>
      <c r="J34" s="149"/>
      <c r="K34" s="151">
        <f t="shared" si="2"/>
        <v>7</v>
      </c>
      <c r="L34" s="152">
        <v>0</v>
      </c>
      <c r="M34" s="147"/>
      <c r="N34" s="148">
        <v>0</v>
      </c>
      <c r="O34" s="58">
        <f t="shared" si="3"/>
        <v>7</v>
      </c>
      <c r="P34" s="87"/>
      <c r="T34" s="16"/>
      <c r="U34" s="2"/>
      <c r="V34" s="141"/>
      <c r="W34" s="192"/>
      <c r="X34" s="142"/>
      <c r="Y34" s="131"/>
      <c r="Z34" s="131"/>
      <c r="AA34" s="131"/>
      <c r="AB34" s="131"/>
      <c r="AC34" s="131"/>
      <c r="AD34" s="131"/>
      <c r="AE34" s="193"/>
    </row>
    <row r="35" spans="3:31" x14ac:dyDescent="0.25">
      <c r="C35" s="16" t="s">
        <v>192</v>
      </c>
      <c r="D35" s="149"/>
      <c r="E35" s="149"/>
      <c r="F35" s="30"/>
      <c r="G35" s="149"/>
      <c r="H35" s="149"/>
      <c r="I35" s="30"/>
      <c r="J35" s="149"/>
      <c r="K35" s="151">
        <f t="shared" si="2"/>
        <v>0</v>
      </c>
      <c r="L35" s="152">
        <v>0</v>
      </c>
      <c r="M35" s="147"/>
      <c r="N35" s="148">
        <v>0</v>
      </c>
      <c r="O35" s="58">
        <f t="shared" si="3"/>
        <v>0</v>
      </c>
      <c r="P35" s="87"/>
      <c r="T35" s="16"/>
      <c r="X35"/>
    </row>
    <row r="36" spans="3:31" x14ac:dyDescent="0.25">
      <c r="C36" s="16" t="s">
        <v>78</v>
      </c>
      <c r="D36" s="149"/>
      <c r="E36" s="149">
        <v>5</v>
      </c>
      <c r="F36" s="30"/>
      <c r="G36" s="149">
        <v>1</v>
      </c>
      <c r="H36" s="149">
        <v>4</v>
      </c>
      <c r="I36" s="30">
        <v>5</v>
      </c>
      <c r="J36" s="149">
        <v>5</v>
      </c>
      <c r="K36" s="151">
        <f t="shared" si="2"/>
        <v>20</v>
      </c>
      <c r="L36" s="152">
        <v>0</v>
      </c>
      <c r="M36" s="147"/>
      <c r="N36" s="148">
        <v>0</v>
      </c>
      <c r="O36" s="58">
        <f t="shared" si="3"/>
        <v>20</v>
      </c>
      <c r="P36" s="87"/>
      <c r="T36" s="16"/>
      <c r="X36"/>
    </row>
    <row r="37" spans="3:31" x14ac:dyDescent="0.25">
      <c r="C37" s="16" t="s">
        <v>79</v>
      </c>
      <c r="D37" s="149"/>
      <c r="E37" s="149"/>
      <c r="F37" s="30"/>
      <c r="G37" s="149"/>
      <c r="H37" s="149"/>
      <c r="I37" s="30"/>
      <c r="J37" s="149"/>
      <c r="K37" s="151">
        <f t="shared" si="2"/>
        <v>0</v>
      </c>
      <c r="L37" s="152">
        <v>0</v>
      </c>
      <c r="M37" s="147"/>
      <c r="N37" s="148">
        <v>0</v>
      </c>
      <c r="O37" s="58">
        <f t="shared" si="3"/>
        <v>0</v>
      </c>
      <c r="P37" s="87"/>
      <c r="T37" s="16"/>
      <c r="X37"/>
    </row>
    <row r="38" spans="3:31" x14ac:dyDescent="0.25">
      <c r="C38" s="16" t="s">
        <v>80</v>
      </c>
      <c r="D38" s="149"/>
      <c r="E38" s="149"/>
      <c r="F38" s="30"/>
      <c r="G38" s="149"/>
      <c r="H38" s="149">
        <v>1</v>
      </c>
      <c r="I38" s="30">
        <v>3</v>
      </c>
      <c r="J38" s="149"/>
      <c r="K38" s="151">
        <f t="shared" si="2"/>
        <v>4</v>
      </c>
      <c r="L38" s="152">
        <v>0</v>
      </c>
      <c r="M38" s="147"/>
      <c r="N38" s="148">
        <v>0</v>
      </c>
      <c r="O38" s="58">
        <f t="shared" si="3"/>
        <v>4</v>
      </c>
      <c r="P38" s="87"/>
      <c r="T38" s="16"/>
      <c r="X38"/>
    </row>
    <row r="39" spans="3:31" x14ac:dyDescent="0.25">
      <c r="C39" s="16" t="s">
        <v>193</v>
      </c>
      <c r="D39" s="149"/>
      <c r="E39" s="149">
        <v>3</v>
      </c>
      <c r="F39" s="30"/>
      <c r="G39" s="149">
        <v>2</v>
      </c>
      <c r="H39" s="149">
        <v>2</v>
      </c>
      <c r="I39" s="30">
        <v>7</v>
      </c>
      <c r="J39" s="149">
        <v>17</v>
      </c>
      <c r="K39" s="151">
        <f t="shared" si="2"/>
        <v>31</v>
      </c>
      <c r="L39" s="152">
        <v>0</v>
      </c>
      <c r="M39" s="147"/>
      <c r="N39" s="148">
        <v>3</v>
      </c>
      <c r="O39" s="58">
        <f t="shared" si="3"/>
        <v>37</v>
      </c>
      <c r="P39" s="87"/>
      <c r="T39" s="16"/>
      <c r="X39"/>
    </row>
    <row r="40" spans="3:31" x14ac:dyDescent="0.25">
      <c r="C40" s="16" t="s">
        <v>81</v>
      </c>
      <c r="D40" s="149"/>
      <c r="E40" s="149"/>
      <c r="F40" s="30"/>
      <c r="G40" s="149"/>
      <c r="H40" s="149"/>
      <c r="I40" s="30"/>
      <c r="J40" s="149"/>
      <c r="K40" s="151">
        <f t="shared" si="2"/>
        <v>0</v>
      </c>
      <c r="L40" s="152">
        <v>0</v>
      </c>
      <c r="M40" s="147"/>
      <c r="N40" s="148">
        <v>1</v>
      </c>
      <c r="O40" s="58">
        <f t="shared" si="3"/>
        <v>2</v>
      </c>
      <c r="P40" s="87"/>
      <c r="T40" s="16"/>
      <c r="X40"/>
    </row>
    <row r="41" spans="3:31" x14ac:dyDescent="0.25">
      <c r="C41" s="16" t="s">
        <v>82</v>
      </c>
      <c r="D41" s="149"/>
      <c r="E41" s="149"/>
      <c r="F41" s="30"/>
      <c r="G41" s="149"/>
      <c r="H41" s="149">
        <v>9</v>
      </c>
      <c r="I41" s="30">
        <v>5</v>
      </c>
      <c r="J41" s="149">
        <v>6</v>
      </c>
      <c r="K41" s="151">
        <f t="shared" si="2"/>
        <v>20</v>
      </c>
      <c r="L41" s="152">
        <v>0</v>
      </c>
      <c r="M41" s="147"/>
      <c r="N41" s="148">
        <v>1</v>
      </c>
      <c r="O41" s="58">
        <f t="shared" si="3"/>
        <v>22</v>
      </c>
      <c r="P41" s="87"/>
      <c r="T41" s="16"/>
      <c r="X41"/>
    </row>
    <row r="42" spans="3:31" x14ac:dyDescent="0.25">
      <c r="C42" s="16" t="s">
        <v>194</v>
      </c>
      <c r="D42" s="149"/>
      <c r="E42" s="149">
        <v>1</v>
      </c>
      <c r="F42" s="30">
        <v>1</v>
      </c>
      <c r="G42" s="149"/>
      <c r="H42" s="149">
        <v>3</v>
      </c>
      <c r="I42" s="30">
        <v>3</v>
      </c>
      <c r="J42" s="149">
        <v>2</v>
      </c>
      <c r="K42" s="151">
        <f t="shared" si="2"/>
        <v>10</v>
      </c>
      <c r="L42" s="152">
        <v>0</v>
      </c>
      <c r="M42" s="147"/>
      <c r="N42" s="148">
        <v>2</v>
      </c>
      <c r="O42" s="58">
        <f t="shared" si="3"/>
        <v>14</v>
      </c>
      <c r="P42" s="87"/>
      <c r="T42" s="16"/>
      <c r="X42"/>
    </row>
    <row r="43" spans="3:31" x14ac:dyDescent="0.25">
      <c r="C43" s="16" t="s">
        <v>84</v>
      </c>
      <c r="D43" s="149"/>
      <c r="E43" s="149">
        <v>3</v>
      </c>
      <c r="F43" s="30">
        <v>4</v>
      </c>
      <c r="G43" s="149">
        <v>12</v>
      </c>
      <c r="H43" s="149">
        <v>12</v>
      </c>
      <c r="I43" s="30">
        <v>28</v>
      </c>
      <c r="J43" s="149">
        <v>23</v>
      </c>
      <c r="K43" s="151">
        <f t="shared" si="2"/>
        <v>82</v>
      </c>
      <c r="L43" s="152">
        <v>0</v>
      </c>
      <c r="M43" s="147"/>
      <c r="N43" s="148">
        <v>0</v>
      </c>
      <c r="O43" s="58">
        <f t="shared" si="3"/>
        <v>82</v>
      </c>
      <c r="P43" s="87"/>
      <c r="T43" s="16"/>
      <c r="X43"/>
    </row>
    <row r="44" spans="3:31" x14ac:dyDescent="0.25">
      <c r="C44" s="16" t="s">
        <v>195</v>
      </c>
      <c r="D44" s="149"/>
      <c r="E44" s="149">
        <v>4</v>
      </c>
      <c r="F44" s="30"/>
      <c r="G44" s="149">
        <v>2</v>
      </c>
      <c r="H44" s="149">
        <v>6</v>
      </c>
      <c r="I44" s="30">
        <v>15</v>
      </c>
      <c r="J44" s="149">
        <v>12</v>
      </c>
      <c r="K44" s="151">
        <f t="shared" si="2"/>
        <v>39</v>
      </c>
      <c r="L44" s="152">
        <v>0</v>
      </c>
      <c r="M44" s="147"/>
      <c r="N44" s="148">
        <v>1</v>
      </c>
      <c r="O44" s="58">
        <f t="shared" si="3"/>
        <v>41</v>
      </c>
      <c r="P44" s="87"/>
      <c r="T44" s="16"/>
      <c r="X44"/>
    </row>
    <row r="45" spans="3:31" x14ac:dyDescent="0.25">
      <c r="C45" s="16" t="s">
        <v>89</v>
      </c>
      <c r="D45" s="149"/>
      <c r="E45" s="149"/>
      <c r="F45" s="30"/>
      <c r="G45" s="149"/>
      <c r="H45" s="149">
        <v>1</v>
      </c>
      <c r="I45" s="30"/>
      <c r="J45" s="149"/>
      <c r="K45" s="151">
        <f t="shared" si="2"/>
        <v>1</v>
      </c>
      <c r="L45" s="152">
        <v>0</v>
      </c>
      <c r="M45" s="147"/>
      <c r="N45" s="148">
        <v>1</v>
      </c>
      <c r="O45" s="58">
        <f t="shared" si="3"/>
        <v>3</v>
      </c>
      <c r="P45" s="87"/>
      <c r="T45" s="16"/>
      <c r="X45"/>
    </row>
    <row r="46" spans="3:31" x14ac:dyDescent="0.25">
      <c r="C46" s="16" t="s">
        <v>196</v>
      </c>
      <c r="D46" s="149"/>
      <c r="E46" s="149"/>
      <c r="F46" s="30"/>
      <c r="G46" s="149">
        <v>3</v>
      </c>
      <c r="H46" s="149"/>
      <c r="I46" s="30"/>
      <c r="J46" s="149"/>
      <c r="K46" s="151">
        <f t="shared" ref="K46:K77" si="4">SUM(D46:J46)</f>
        <v>3</v>
      </c>
      <c r="L46" s="152">
        <v>0</v>
      </c>
      <c r="M46" s="147"/>
      <c r="N46" s="148">
        <v>0</v>
      </c>
      <c r="O46" s="58">
        <f t="shared" ref="O46:O77" si="5">(K46*$R$6)+(L46*$R$7)+(N46*$R$8)</f>
        <v>3</v>
      </c>
      <c r="P46" s="87"/>
      <c r="T46" s="16"/>
      <c r="X46"/>
    </row>
    <row r="47" spans="3:31" x14ac:dyDescent="0.25">
      <c r="C47" s="16" t="s">
        <v>91</v>
      </c>
      <c r="D47" s="149"/>
      <c r="E47" s="149"/>
      <c r="F47" s="30"/>
      <c r="G47" s="149"/>
      <c r="H47" s="149"/>
      <c r="I47" s="30"/>
      <c r="J47" s="149"/>
      <c r="K47" s="151">
        <f t="shared" si="4"/>
        <v>0</v>
      </c>
      <c r="L47" s="152">
        <v>0</v>
      </c>
      <c r="M47" s="147"/>
      <c r="N47" s="148">
        <v>0</v>
      </c>
      <c r="O47" s="58">
        <f t="shared" si="5"/>
        <v>0</v>
      </c>
      <c r="P47" s="87"/>
      <c r="T47" s="16"/>
      <c r="X47"/>
    </row>
    <row r="48" spans="3:31" x14ac:dyDescent="0.25">
      <c r="C48" s="16" t="s">
        <v>92</v>
      </c>
      <c r="D48" s="149"/>
      <c r="E48" s="149"/>
      <c r="F48" s="30"/>
      <c r="G48" s="149"/>
      <c r="H48" s="149"/>
      <c r="I48" s="30"/>
      <c r="J48" s="149"/>
      <c r="K48" s="151">
        <f t="shared" si="4"/>
        <v>0</v>
      </c>
      <c r="L48" s="152">
        <v>0</v>
      </c>
      <c r="M48" s="147"/>
      <c r="N48" s="148">
        <v>1</v>
      </c>
      <c r="O48" s="58">
        <f t="shared" si="5"/>
        <v>2</v>
      </c>
      <c r="P48" s="87"/>
      <c r="T48" s="16"/>
      <c r="X48"/>
    </row>
    <row r="49" spans="3:24" x14ac:dyDescent="0.25">
      <c r="C49" s="16" t="s">
        <v>197</v>
      </c>
      <c r="D49" s="149"/>
      <c r="E49" s="149">
        <v>14</v>
      </c>
      <c r="F49" s="30">
        <v>12</v>
      </c>
      <c r="G49" s="149">
        <v>17</v>
      </c>
      <c r="H49" s="149">
        <v>14</v>
      </c>
      <c r="I49" s="30">
        <v>14</v>
      </c>
      <c r="J49" s="149">
        <v>18</v>
      </c>
      <c r="K49" s="151">
        <f t="shared" si="4"/>
        <v>89</v>
      </c>
      <c r="L49" s="152">
        <v>0</v>
      </c>
      <c r="M49" s="147"/>
      <c r="N49" s="148">
        <v>0</v>
      </c>
      <c r="O49" s="58">
        <f t="shared" si="5"/>
        <v>89</v>
      </c>
      <c r="P49" s="87"/>
      <c r="T49" s="16"/>
      <c r="X49"/>
    </row>
    <row r="50" spans="3:24" x14ac:dyDescent="0.25">
      <c r="C50" s="16" t="s">
        <v>86</v>
      </c>
      <c r="D50" s="149"/>
      <c r="E50" s="149"/>
      <c r="F50" s="30"/>
      <c r="G50" s="149"/>
      <c r="H50" s="149"/>
      <c r="I50" s="30"/>
      <c r="J50" s="149">
        <v>8</v>
      </c>
      <c r="K50" s="151">
        <f t="shared" si="4"/>
        <v>8</v>
      </c>
      <c r="L50" s="152">
        <v>0</v>
      </c>
      <c r="M50" s="147"/>
      <c r="N50" s="148">
        <v>0</v>
      </c>
      <c r="O50" s="58">
        <f t="shared" si="5"/>
        <v>8</v>
      </c>
      <c r="P50" s="87"/>
      <c r="T50" s="16"/>
      <c r="X50"/>
    </row>
    <row r="51" spans="3:24" x14ac:dyDescent="0.25">
      <c r="C51" s="16" t="s">
        <v>198</v>
      </c>
      <c r="D51" s="149"/>
      <c r="E51" s="149"/>
      <c r="F51" s="30"/>
      <c r="G51" s="149"/>
      <c r="H51" s="149"/>
      <c r="I51" s="30"/>
      <c r="J51" s="149">
        <v>8</v>
      </c>
      <c r="K51" s="151">
        <f t="shared" si="4"/>
        <v>8</v>
      </c>
      <c r="L51" s="152">
        <v>0</v>
      </c>
      <c r="M51" s="147"/>
      <c r="N51" s="148">
        <v>0</v>
      </c>
      <c r="O51" s="58">
        <f t="shared" si="5"/>
        <v>8</v>
      </c>
      <c r="P51" s="87"/>
      <c r="T51" s="16"/>
      <c r="X51"/>
    </row>
    <row r="52" spans="3:24" x14ac:dyDescent="0.25">
      <c r="C52" s="16" t="s">
        <v>199</v>
      </c>
      <c r="D52" s="149"/>
      <c r="E52" s="149"/>
      <c r="F52" s="30"/>
      <c r="G52" s="149"/>
      <c r="H52" s="149"/>
      <c r="I52" s="30"/>
      <c r="J52" s="149"/>
      <c r="K52" s="151">
        <f t="shared" si="4"/>
        <v>0</v>
      </c>
      <c r="L52" s="152">
        <v>0</v>
      </c>
      <c r="M52" s="147"/>
      <c r="N52" s="148">
        <v>0</v>
      </c>
      <c r="O52" s="58">
        <f t="shared" si="5"/>
        <v>0</v>
      </c>
      <c r="P52" s="87"/>
      <c r="T52" s="16"/>
      <c r="X52"/>
    </row>
    <row r="53" spans="3:24" x14ac:dyDescent="0.25">
      <c r="C53" s="16" t="s">
        <v>200</v>
      </c>
      <c r="D53" s="149"/>
      <c r="E53" s="149">
        <v>3</v>
      </c>
      <c r="F53" s="30"/>
      <c r="G53" s="149"/>
      <c r="H53" s="149"/>
      <c r="I53" s="30"/>
      <c r="J53" s="149">
        <v>3</v>
      </c>
      <c r="K53" s="151">
        <f t="shared" si="4"/>
        <v>6</v>
      </c>
      <c r="L53" s="152">
        <v>0</v>
      </c>
      <c r="M53" s="147"/>
      <c r="N53" s="148">
        <v>1</v>
      </c>
      <c r="O53" s="58">
        <f t="shared" si="5"/>
        <v>8</v>
      </c>
      <c r="P53" s="87"/>
      <c r="T53" s="16"/>
      <c r="X53"/>
    </row>
    <row r="54" spans="3:24" x14ac:dyDescent="0.25">
      <c r="C54" s="16" t="s">
        <v>201</v>
      </c>
      <c r="D54" s="149"/>
      <c r="E54" s="149"/>
      <c r="F54" s="30">
        <v>1</v>
      </c>
      <c r="G54" s="149"/>
      <c r="H54" s="149">
        <v>3</v>
      </c>
      <c r="I54" s="30">
        <v>2</v>
      </c>
      <c r="J54" s="149">
        <v>5</v>
      </c>
      <c r="K54" s="151">
        <f t="shared" si="4"/>
        <v>11</v>
      </c>
      <c r="L54" s="152">
        <v>0</v>
      </c>
      <c r="M54" s="147"/>
      <c r="N54" s="148">
        <v>0</v>
      </c>
      <c r="O54" s="58">
        <f t="shared" si="5"/>
        <v>11</v>
      </c>
      <c r="P54" s="87"/>
      <c r="T54" s="16"/>
      <c r="X54"/>
    </row>
    <row r="55" spans="3:24" x14ac:dyDescent="0.25">
      <c r="C55" s="16" t="s">
        <v>202</v>
      </c>
      <c r="D55" s="149"/>
      <c r="E55" s="149"/>
      <c r="F55" s="30"/>
      <c r="G55" s="149">
        <v>3</v>
      </c>
      <c r="H55" s="149">
        <v>19</v>
      </c>
      <c r="I55" s="30">
        <v>2</v>
      </c>
      <c r="J55" s="149">
        <v>1</v>
      </c>
      <c r="K55" s="151">
        <f t="shared" si="4"/>
        <v>25</v>
      </c>
      <c r="L55" s="152">
        <v>0</v>
      </c>
      <c r="M55" s="147"/>
      <c r="N55" s="148">
        <v>0</v>
      </c>
      <c r="O55" s="58">
        <f t="shared" si="5"/>
        <v>25</v>
      </c>
      <c r="P55" s="87"/>
      <c r="T55" s="16"/>
      <c r="X55"/>
    </row>
    <row r="56" spans="3:24" x14ac:dyDescent="0.25">
      <c r="C56" s="16" t="s">
        <v>203</v>
      </c>
      <c r="D56" s="149"/>
      <c r="E56" s="149"/>
      <c r="F56" s="30"/>
      <c r="G56" s="149"/>
      <c r="H56" s="149"/>
      <c r="I56" s="30"/>
      <c r="J56" s="149">
        <v>3</v>
      </c>
      <c r="K56" s="151">
        <f t="shared" si="4"/>
        <v>3</v>
      </c>
      <c r="L56" s="152">
        <v>0</v>
      </c>
      <c r="M56" s="147"/>
      <c r="N56" s="148">
        <v>1</v>
      </c>
      <c r="O56" s="58">
        <f t="shared" si="5"/>
        <v>5</v>
      </c>
      <c r="P56" s="87"/>
      <c r="T56" s="16"/>
      <c r="X56"/>
    </row>
    <row r="57" spans="3:24" x14ac:dyDescent="0.25">
      <c r="C57" s="16" t="s">
        <v>96</v>
      </c>
      <c r="D57" s="149"/>
      <c r="E57" s="149">
        <v>2</v>
      </c>
      <c r="F57" s="30"/>
      <c r="G57" s="149"/>
      <c r="H57" s="149"/>
      <c r="I57" s="30"/>
      <c r="J57" s="149">
        <v>3</v>
      </c>
      <c r="K57" s="151">
        <f t="shared" si="4"/>
        <v>5</v>
      </c>
      <c r="L57" s="152">
        <v>0</v>
      </c>
      <c r="M57" s="147"/>
      <c r="N57" s="148">
        <v>0</v>
      </c>
      <c r="O57" s="58">
        <f t="shared" si="5"/>
        <v>5</v>
      </c>
      <c r="P57" s="87"/>
      <c r="T57" s="16"/>
      <c r="X57"/>
    </row>
    <row r="58" spans="3:24" x14ac:dyDescent="0.25">
      <c r="C58" s="16" t="s">
        <v>204</v>
      </c>
      <c r="D58" s="149"/>
      <c r="E58" s="149">
        <v>2</v>
      </c>
      <c r="F58" s="30">
        <v>3</v>
      </c>
      <c r="G58" s="149"/>
      <c r="H58" s="149"/>
      <c r="I58" s="30">
        <v>3</v>
      </c>
      <c r="J58" s="149"/>
      <c r="K58" s="151">
        <f t="shared" si="4"/>
        <v>8</v>
      </c>
      <c r="L58" s="152">
        <v>0</v>
      </c>
      <c r="M58" s="147"/>
      <c r="N58" s="148">
        <v>0</v>
      </c>
      <c r="O58" s="58">
        <f t="shared" si="5"/>
        <v>8</v>
      </c>
      <c r="P58" s="87"/>
      <c r="T58" s="16"/>
      <c r="X58"/>
    </row>
    <row r="59" spans="3:24" x14ac:dyDescent="0.25">
      <c r="C59" s="16" t="s">
        <v>205</v>
      </c>
      <c r="D59" s="149"/>
      <c r="E59" s="149"/>
      <c r="F59" s="30"/>
      <c r="G59" s="149"/>
      <c r="H59" s="149"/>
      <c r="I59" s="30"/>
      <c r="J59" s="149"/>
      <c r="K59" s="151">
        <f t="shared" si="4"/>
        <v>0</v>
      </c>
      <c r="L59" s="152">
        <v>0</v>
      </c>
      <c r="M59" s="147"/>
      <c r="N59" s="148">
        <v>1</v>
      </c>
      <c r="O59" s="58">
        <f t="shared" si="5"/>
        <v>2</v>
      </c>
      <c r="P59" s="87"/>
      <c r="T59" s="16"/>
      <c r="X59"/>
    </row>
    <row r="60" spans="3:24" x14ac:dyDescent="0.25">
      <c r="C60" s="16" t="s">
        <v>98</v>
      </c>
      <c r="D60" s="149"/>
      <c r="E60" s="149"/>
      <c r="F60" s="30"/>
      <c r="G60" s="149">
        <v>4</v>
      </c>
      <c r="H60" s="149">
        <v>15</v>
      </c>
      <c r="I60" s="30">
        <v>16</v>
      </c>
      <c r="J60" s="149">
        <v>29</v>
      </c>
      <c r="K60" s="151">
        <f t="shared" si="4"/>
        <v>64</v>
      </c>
      <c r="L60" s="152">
        <v>0</v>
      </c>
      <c r="M60" s="147"/>
      <c r="N60" s="148">
        <v>0</v>
      </c>
      <c r="O60" s="58">
        <f t="shared" si="5"/>
        <v>64</v>
      </c>
      <c r="P60" s="87"/>
      <c r="T60" s="16"/>
      <c r="X60"/>
    </row>
    <row r="61" spans="3:24" x14ac:dyDescent="0.25">
      <c r="C61" s="16" t="s">
        <v>100</v>
      </c>
      <c r="D61" s="149"/>
      <c r="E61" s="149">
        <v>4</v>
      </c>
      <c r="F61" s="30">
        <v>4</v>
      </c>
      <c r="G61" s="149">
        <v>6</v>
      </c>
      <c r="H61" s="149">
        <v>5</v>
      </c>
      <c r="I61" s="30">
        <v>7</v>
      </c>
      <c r="J61" s="149"/>
      <c r="K61" s="151">
        <f t="shared" si="4"/>
        <v>26</v>
      </c>
      <c r="L61" s="152">
        <v>0</v>
      </c>
      <c r="M61" s="147"/>
      <c r="N61" s="148">
        <v>1</v>
      </c>
      <c r="O61" s="58">
        <f t="shared" si="5"/>
        <v>28</v>
      </c>
      <c r="P61" s="87"/>
      <c r="T61" s="16"/>
      <c r="X61"/>
    </row>
    <row r="62" spans="3:24" x14ac:dyDescent="0.25">
      <c r="C62" s="16" t="s">
        <v>206</v>
      </c>
      <c r="D62" s="149"/>
      <c r="E62" s="149">
        <v>1</v>
      </c>
      <c r="F62" s="30">
        <v>2</v>
      </c>
      <c r="G62" s="149">
        <v>3</v>
      </c>
      <c r="H62" s="149">
        <v>1</v>
      </c>
      <c r="I62" s="30">
        <v>2</v>
      </c>
      <c r="J62" s="149">
        <v>4</v>
      </c>
      <c r="K62" s="151">
        <f t="shared" si="4"/>
        <v>13</v>
      </c>
      <c r="L62" s="152">
        <v>0</v>
      </c>
      <c r="M62" s="147"/>
      <c r="N62" s="148">
        <v>4</v>
      </c>
      <c r="O62" s="58">
        <f t="shared" si="5"/>
        <v>21</v>
      </c>
      <c r="P62" s="87"/>
      <c r="T62" s="16"/>
      <c r="X62"/>
    </row>
    <row r="63" spans="3:24" x14ac:dyDescent="0.25">
      <c r="C63" s="16" t="s">
        <v>101</v>
      </c>
      <c r="D63" s="149"/>
      <c r="E63" s="149">
        <v>4</v>
      </c>
      <c r="F63" s="30">
        <v>8</v>
      </c>
      <c r="G63" s="149">
        <v>6</v>
      </c>
      <c r="H63" s="149">
        <v>10</v>
      </c>
      <c r="I63" s="30">
        <v>8</v>
      </c>
      <c r="J63" s="149">
        <v>34</v>
      </c>
      <c r="K63" s="151">
        <f t="shared" si="4"/>
        <v>70</v>
      </c>
      <c r="L63" s="152">
        <v>6</v>
      </c>
      <c r="M63" s="147"/>
      <c r="N63" s="148">
        <v>3</v>
      </c>
      <c r="O63" s="58">
        <f t="shared" si="5"/>
        <v>94</v>
      </c>
      <c r="P63" s="87"/>
      <c r="T63" s="16"/>
      <c r="X63"/>
    </row>
    <row r="64" spans="3:24" x14ac:dyDescent="0.25">
      <c r="C64" s="16" t="s">
        <v>207</v>
      </c>
      <c r="D64" s="149"/>
      <c r="E64" s="149"/>
      <c r="F64" s="30"/>
      <c r="G64" s="149">
        <v>3</v>
      </c>
      <c r="H64" s="149">
        <v>17</v>
      </c>
      <c r="I64" s="30">
        <v>7</v>
      </c>
      <c r="J64" s="149">
        <v>7</v>
      </c>
      <c r="K64" s="151">
        <f t="shared" si="4"/>
        <v>34</v>
      </c>
      <c r="L64" s="152">
        <v>0</v>
      </c>
      <c r="M64" s="147"/>
      <c r="N64" s="148">
        <v>0</v>
      </c>
      <c r="O64" s="58">
        <f t="shared" si="5"/>
        <v>34</v>
      </c>
      <c r="P64" s="87"/>
      <c r="T64" s="16"/>
      <c r="X64"/>
    </row>
    <row r="65" spans="3:24" x14ac:dyDescent="0.25">
      <c r="C65" s="16" t="s">
        <v>208</v>
      </c>
      <c r="D65" s="149"/>
      <c r="E65" s="149"/>
      <c r="F65" s="30"/>
      <c r="G65" s="149">
        <v>1</v>
      </c>
      <c r="H65" s="149">
        <v>2</v>
      </c>
      <c r="I65" s="30">
        <v>12</v>
      </c>
      <c r="J65" s="149">
        <v>6</v>
      </c>
      <c r="K65" s="151">
        <f t="shared" si="4"/>
        <v>21</v>
      </c>
      <c r="L65" s="152">
        <v>0</v>
      </c>
      <c r="M65" s="147"/>
      <c r="N65" s="148">
        <v>3</v>
      </c>
      <c r="O65" s="58">
        <f t="shared" si="5"/>
        <v>27</v>
      </c>
      <c r="P65" s="87"/>
      <c r="T65" s="16"/>
      <c r="X65"/>
    </row>
    <row r="66" spans="3:24" x14ac:dyDescent="0.25">
      <c r="C66" s="16" t="s">
        <v>209</v>
      </c>
      <c r="D66" s="149"/>
      <c r="E66" s="149"/>
      <c r="F66" s="30"/>
      <c r="G66" s="149"/>
      <c r="H66" s="149"/>
      <c r="I66" s="30"/>
      <c r="J66" s="149"/>
      <c r="K66" s="151">
        <f t="shared" si="4"/>
        <v>0</v>
      </c>
      <c r="L66" s="152">
        <v>0</v>
      </c>
      <c r="M66" s="147"/>
      <c r="N66" s="148">
        <v>0</v>
      </c>
      <c r="O66" s="58">
        <f t="shared" si="5"/>
        <v>0</v>
      </c>
      <c r="P66" s="87"/>
      <c r="T66" s="16"/>
      <c r="X66"/>
    </row>
    <row r="67" spans="3:24" x14ac:dyDescent="0.25">
      <c r="C67" s="16" t="s">
        <v>210</v>
      </c>
      <c r="D67" s="149"/>
      <c r="E67" s="149"/>
      <c r="F67" s="30"/>
      <c r="G67" s="149"/>
      <c r="H67" s="149"/>
      <c r="I67" s="30"/>
      <c r="J67" s="149">
        <v>3</v>
      </c>
      <c r="K67" s="151">
        <f t="shared" si="4"/>
        <v>3</v>
      </c>
      <c r="L67" s="152">
        <v>0</v>
      </c>
      <c r="M67" s="147"/>
      <c r="N67" s="148">
        <v>0</v>
      </c>
      <c r="O67" s="58">
        <f t="shared" si="5"/>
        <v>3</v>
      </c>
      <c r="P67" s="87"/>
      <c r="T67" s="16"/>
      <c r="X67"/>
    </row>
    <row r="68" spans="3:24" x14ac:dyDescent="0.25">
      <c r="C68" s="16" t="s">
        <v>211</v>
      </c>
      <c r="D68" s="149"/>
      <c r="E68" s="149">
        <v>9</v>
      </c>
      <c r="F68" s="30">
        <v>8</v>
      </c>
      <c r="G68" s="149">
        <v>20</v>
      </c>
      <c r="H68" s="149">
        <v>14</v>
      </c>
      <c r="I68" s="30">
        <v>2</v>
      </c>
      <c r="J68" s="149">
        <v>3</v>
      </c>
      <c r="K68" s="151">
        <f t="shared" si="4"/>
        <v>56</v>
      </c>
      <c r="L68" s="152">
        <v>0</v>
      </c>
      <c r="M68" s="147"/>
      <c r="N68" s="148">
        <v>2</v>
      </c>
      <c r="O68" s="58">
        <f t="shared" si="5"/>
        <v>60</v>
      </c>
      <c r="P68" s="87"/>
      <c r="T68" s="16"/>
      <c r="X68"/>
    </row>
    <row r="69" spans="3:24" x14ac:dyDescent="0.25">
      <c r="C69" s="16" t="s">
        <v>212</v>
      </c>
      <c r="D69" s="149"/>
      <c r="E69" s="149"/>
      <c r="F69" s="30"/>
      <c r="G69" s="149"/>
      <c r="H69" s="149"/>
      <c r="I69" s="30"/>
      <c r="J69" s="149"/>
      <c r="K69" s="151">
        <f t="shared" si="4"/>
        <v>0</v>
      </c>
      <c r="L69" s="152">
        <v>0</v>
      </c>
      <c r="M69" s="147"/>
      <c r="N69" s="148">
        <v>0</v>
      </c>
      <c r="O69" s="58">
        <f t="shared" si="5"/>
        <v>0</v>
      </c>
      <c r="P69" s="87"/>
      <c r="T69" s="16"/>
      <c r="X69"/>
    </row>
    <row r="70" spans="3:24" x14ac:dyDescent="0.25">
      <c r="C70" s="16" t="s">
        <v>213</v>
      </c>
      <c r="D70" s="149"/>
      <c r="E70" s="149"/>
      <c r="F70" s="30"/>
      <c r="G70" s="149"/>
      <c r="H70" s="149"/>
      <c r="I70" s="30"/>
      <c r="J70" s="149"/>
      <c r="K70" s="151">
        <f t="shared" si="4"/>
        <v>0</v>
      </c>
      <c r="L70" s="152">
        <v>0</v>
      </c>
      <c r="M70" s="147"/>
      <c r="N70" s="148">
        <v>0</v>
      </c>
      <c r="O70" s="58">
        <f t="shared" si="5"/>
        <v>0</v>
      </c>
      <c r="P70" s="87"/>
      <c r="T70" s="16"/>
      <c r="X70"/>
    </row>
    <row r="71" spans="3:24" x14ac:dyDescent="0.25">
      <c r="C71" s="16" t="s">
        <v>214</v>
      </c>
      <c r="D71" s="149"/>
      <c r="E71" s="149">
        <v>2</v>
      </c>
      <c r="F71" s="30">
        <v>3</v>
      </c>
      <c r="G71" s="149">
        <v>7</v>
      </c>
      <c r="H71" s="149">
        <v>7</v>
      </c>
      <c r="I71" s="30">
        <v>14</v>
      </c>
      <c r="J71" s="149">
        <v>25</v>
      </c>
      <c r="K71" s="151">
        <f t="shared" si="4"/>
        <v>58</v>
      </c>
      <c r="L71" s="152">
        <v>0</v>
      </c>
      <c r="M71" s="147"/>
      <c r="N71" s="148">
        <v>1</v>
      </c>
      <c r="O71" s="58">
        <f t="shared" si="5"/>
        <v>60</v>
      </c>
      <c r="P71" s="87"/>
      <c r="T71" s="16"/>
      <c r="X71"/>
    </row>
    <row r="72" spans="3:24" x14ac:dyDescent="0.25">
      <c r="C72" s="16" t="s">
        <v>215</v>
      </c>
      <c r="D72" s="149"/>
      <c r="E72" s="149"/>
      <c r="F72" s="30"/>
      <c r="G72" s="149"/>
      <c r="H72" s="149"/>
      <c r="I72" s="30"/>
      <c r="J72" s="149"/>
      <c r="K72" s="151">
        <f t="shared" si="4"/>
        <v>0</v>
      </c>
      <c r="L72" s="152">
        <v>0</v>
      </c>
      <c r="M72" s="147"/>
      <c r="N72" s="148">
        <v>2</v>
      </c>
      <c r="O72" s="58">
        <f t="shared" si="5"/>
        <v>4</v>
      </c>
      <c r="P72" s="87"/>
      <c r="T72" s="16"/>
      <c r="X72"/>
    </row>
    <row r="73" spans="3:24" x14ac:dyDescent="0.25">
      <c r="C73" s="16" t="s">
        <v>216</v>
      </c>
      <c r="D73" s="149"/>
      <c r="E73" s="149"/>
      <c r="F73" s="30"/>
      <c r="G73" s="149"/>
      <c r="H73" s="149"/>
      <c r="I73" s="30"/>
      <c r="J73" s="149"/>
      <c r="K73" s="151">
        <f t="shared" si="4"/>
        <v>0</v>
      </c>
      <c r="L73" s="152">
        <v>0</v>
      </c>
      <c r="M73" s="147"/>
      <c r="N73" s="148">
        <v>0</v>
      </c>
      <c r="O73" s="58">
        <f t="shared" si="5"/>
        <v>0</v>
      </c>
      <c r="P73" s="87"/>
      <c r="T73" s="16"/>
      <c r="X73"/>
    </row>
    <row r="74" spans="3:24" x14ac:dyDescent="0.25">
      <c r="C74" s="16" t="s">
        <v>217</v>
      </c>
      <c r="D74" s="149"/>
      <c r="E74" s="149"/>
      <c r="F74" s="30"/>
      <c r="G74" s="149"/>
      <c r="H74" s="149"/>
      <c r="I74" s="30"/>
      <c r="J74" s="149"/>
      <c r="K74" s="151">
        <f t="shared" si="4"/>
        <v>0</v>
      </c>
      <c r="L74" s="152">
        <v>0</v>
      </c>
      <c r="M74" s="147"/>
      <c r="N74" s="148">
        <v>0</v>
      </c>
      <c r="O74" s="58">
        <f t="shared" si="5"/>
        <v>0</v>
      </c>
      <c r="P74" s="87"/>
      <c r="T74" s="16"/>
      <c r="X74"/>
    </row>
    <row r="75" spans="3:24" x14ac:dyDescent="0.25">
      <c r="C75" s="16" t="s">
        <v>109</v>
      </c>
      <c r="D75" s="149"/>
      <c r="E75" s="149">
        <v>7</v>
      </c>
      <c r="F75" s="30">
        <v>7</v>
      </c>
      <c r="G75" s="149">
        <v>9</v>
      </c>
      <c r="H75" s="149">
        <v>19</v>
      </c>
      <c r="I75" s="30">
        <v>19</v>
      </c>
      <c r="J75" s="149">
        <v>20</v>
      </c>
      <c r="K75" s="151">
        <f t="shared" si="4"/>
        <v>81</v>
      </c>
      <c r="L75" s="152">
        <v>0</v>
      </c>
      <c r="M75" s="147"/>
      <c r="N75" s="148">
        <v>0</v>
      </c>
      <c r="O75" s="58">
        <f t="shared" si="5"/>
        <v>81</v>
      </c>
      <c r="P75" s="87"/>
      <c r="T75" s="16"/>
      <c r="X75"/>
    </row>
    <row r="76" spans="3:24" x14ac:dyDescent="0.25">
      <c r="C76" s="16" t="s">
        <v>110</v>
      </c>
      <c r="D76" s="149"/>
      <c r="E76" s="149">
        <v>9</v>
      </c>
      <c r="F76" s="30">
        <v>12</v>
      </c>
      <c r="G76" s="149">
        <v>11</v>
      </c>
      <c r="H76" s="149">
        <v>7</v>
      </c>
      <c r="I76" s="30"/>
      <c r="J76" s="149">
        <v>21</v>
      </c>
      <c r="K76" s="151">
        <f t="shared" si="4"/>
        <v>60</v>
      </c>
      <c r="L76" s="152">
        <v>0</v>
      </c>
      <c r="M76" s="147"/>
      <c r="N76" s="148">
        <v>1</v>
      </c>
      <c r="O76" s="58">
        <f t="shared" si="5"/>
        <v>62</v>
      </c>
      <c r="P76" s="87"/>
      <c r="T76" s="16"/>
      <c r="X76"/>
    </row>
    <row r="77" spans="3:24" x14ac:dyDescent="0.25">
      <c r="C77" s="16" t="s">
        <v>218</v>
      </c>
      <c r="D77" s="149"/>
      <c r="E77" s="149">
        <v>2</v>
      </c>
      <c r="F77" s="30"/>
      <c r="G77" s="149"/>
      <c r="H77" s="149">
        <v>1</v>
      </c>
      <c r="I77" s="30">
        <v>2</v>
      </c>
      <c r="J77" s="149">
        <v>16</v>
      </c>
      <c r="K77" s="151">
        <f t="shared" si="4"/>
        <v>21</v>
      </c>
      <c r="L77" s="152">
        <v>3</v>
      </c>
      <c r="M77" s="147"/>
      <c r="N77" s="148">
        <v>4</v>
      </c>
      <c r="O77" s="58">
        <f t="shared" si="5"/>
        <v>38</v>
      </c>
      <c r="P77" s="87"/>
      <c r="T77" s="16"/>
      <c r="X77"/>
    </row>
    <row r="78" spans="3:24" x14ac:dyDescent="0.25">
      <c r="C78" s="16" t="s">
        <v>219</v>
      </c>
      <c r="D78" s="149"/>
      <c r="E78" s="149">
        <v>1</v>
      </c>
      <c r="F78" s="30"/>
      <c r="G78" s="149"/>
      <c r="H78" s="149">
        <v>1</v>
      </c>
      <c r="I78" s="30"/>
      <c r="J78" s="149"/>
      <c r="K78" s="151">
        <f t="shared" ref="K78:K108" si="6">SUM(D78:J78)</f>
        <v>2</v>
      </c>
      <c r="L78" s="152">
        <v>0</v>
      </c>
      <c r="M78" s="147"/>
      <c r="N78" s="148">
        <v>1</v>
      </c>
      <c r="O78" s="58">
        <f t="shared" ref="O78:O80" si="7">(K78*$R$6)+(L78*$R$7)+(N78*$R$8)</f>
        <v>4</v>
      </c>
      <c r="P78" s="87"/>
      <c r="T78" s="16"/>
      <c r="X78"/>
    </row>
    <row r="79" spans="3:24" x14ac:dyDescent="0.25">
      <c r="C79" s="16" t="s">
        <v>114</v>
      </c>
      <c r="D79" s="149"/>
      <c r="E79" s="149">
        <v>5</v>
      </c>
      <c r="F79" s="30">
        <v>2</v>
      </c>
      <c r="G79" s="149">
        <v>1</v>
      </c>
      <c r="H79" s="149">
        <v>9</v>
      </c>
      <c r="I79" s="30">
        <v>12</v>
      </c>
      <c r="J79" s="149">
        <v>21</v>
      </c>
      <c r="K79" s="151">
        <f t="shared" si="6"/>
        <v>50</v>
      </c>
      <c r="L79" s="152">
        <v>0</v>
      </c>
      <c r="M79" s="147"/>
      <c r="N79" s="148">
        <v>1</v>
      </c>
      <c r="O79" s="58">
        <f t="shared" si="7"/>
        <v>52</v>
      </c>
      <c r="P79" s="87"/>
      <c r="T79" s="16"/>
      <c r="X79"/>
    </row>
    <row r="80" spans="3:24" x14ac:dyDescent="0.25">
      <c r="C80" s="16" t="s">
        <v>115</v>
      </c>
      <c r="D80" s="149"/>
      <c r="E80" s="149"/>
      <c r="F80" s="30">
        <v>15</v>
      </c>
      <c r="G80" s="149">
        <v>2</v>
      </c>
      <c r="H80" s="149"/>
      <c r="I80" s="30">
        <v>15</v>
      </c>
      <c r="J80" s="149">
        <v>23</v>
      </c>
      <c r="K80" s="151">
        <f t="shared" si="6"/>
        <v>55</v>
      </c>
      <c r="L80" s="152">
        <v>0</v>
      </c>
      <c r="M80" s="147"/>
      <c r="N80" s="148">
        <v>1</v>
      </c>
      <c r="O80" s="58">
        <f t="shared" si="7"/>
        <v>57</v>
      </c>
      <c r="P80" s="87"/>
      <c r="T80" s="16"/>
      <c r="X80"/>
    </row>
    <row r="81" spans="3:24" x14ac:dyDescent="0.25">
      <c r="C81" s="16" t="s">
        <v>116</v>
      </c>
      <c r="D81" s="149"/>
      <c r="E81" s="149">
        <v>5</v>
      </c>
      <c r="F81" s="30">
        <v>13</v>
      </c>
      <c r="G81" s="149"/>
      <c r="H81" s="149">
        <v>9</v>
      </c>
      <c r="I81" s="30">
        <v>10</v>
      </c>
      <c r="J81" s="149">
        <v>12</v>
      </c>
      <c r="K81" s="151">
        <f t="shared" si="6"/>
        <v>49</v>
      </c>
      <c r="L81" s="152">
        <v>0</v>
      </c>
      <c r="M81" s="147"/>
      <c r="N81" s="148">
        <v>3</v>
      </c>
      <c r="O81" s="58"/>
      <c r="P81" s="87"/>
      <c r="T81" s="16"/>
      <c r="X81"/>
    </row>
    <row r="82" spans="3:24" x14ac:dyDescent="0.25">
      <c r="C82" s="16" t="s">
        <v>220</v>
      </c>
      <c r="D82" s="149"/>
      <c r="E82" s="149"/>
      <c r="F82" s="30"/>
      <c r="G82" s="149"/>
      <c r="H82" s="149"/>
      <c r="I82" s="30"/>
      <c r="J82" s="149"/>
      <c r="K82" s="151">
        <f t="shared" si="6"/>
        <v>0</v>
      </c>
      <c r="L82" s="152">
        <v>0</v>
      </c>
      <c r="M82" s="147"/>
      <c r="N82" s="148">
        <v>0</v>
      </c>
      <c r="O82" s="58">
        <f t="shared" ref="O82:O108" si="8">(K82*$R$6)+(L82*$R$7)+(N82*$R$8)</f>
        <v>0</v>
      </c>
      <c r="P82" s="87"/>
      <c r="T82" s="16"/>
      <c r="X82"/>
    </row>
    <row r="83" spans="3:24" x14ac:dyDescent="0.25">
      <c r="C83" s="16" t="s">
        <v>118</v>
      </c>
      <c r="D83" s="149"/>
      <c r="E83" s="149">
        <v>3</v>
      </c>
      <c r="F83" s="30"/>
      <c r="G83" s="149">
        <v>5</v>
      </c>
      <c r="H83" s="149"/>
      <c r="I83" s="30">
        <v>3</v>
      </c>
      <c r="J83" s="149">
        <v>19</v>
      </c>
      <c r="K83" s="151">
        <f t="shared" si="6"/>
        <v>30</v>
      </c>
      <c r="L83" s="152">
        <v>0</v>
      </c>
      <c r="M83" s="147"/>
      <c r="N83" s="148">
        <v>0</v>
      </c>
      <c r="O83" s="58">
        <f t="shared" si="8"/>
        <v>30</v>
      </c>
      <c r="P83" s="87"/>
      <c r="T83" s="16"/>
      <c r="X83"/>
    </row>
    <row r="84" spans="3:24" x14ac:dyDescent="0.25">
      <c r="C84" s="16" t="s">
        <v>119</v>
      </c>
      <c r="D84" s="149"/>
      <c r="E84" s="149"/>
      <c r="F84" s="30"/>
      <c r="G84" s="149"/>
      <c r="H84" s="149">
        <v>3</v>
      </c>
      <c r="I84" s="30"/>
      <c r="J84" s="149"/>
      <c r="K84" s="151">
        <f t="shared" si="6"/>
        <v>3</v>
      </c>
      <c r="L84" s="152">
        <v>0</v>
      </c>
      <c r="M84" s="147"/>
      <c r="N84" s="148">
        <v>0</v>
      </c>
      <c r="O84" s="58">
        <f t="shared" si="8"/>
        <v>3</v>
      </c>
      <c r="P84" s="87"/>
      <c r="T84" s="16"/>
      <c r="X84"/>
    </row>
    <row r="85" spans="3:24" x14ac:dyDescent="0.25">
      <c r="C85" s="16" t="s">
        <v>121</v>
      </c>
      <c r="D85" s="149"/>
      <c r="E85" s="149">
        <v>5</v>
      </c>
      <c r="F85" s="30">
        <v>6</v>
      </c>
      <c r="G85" s="149"/>
      <c r="H85" s="149"/>
      <c r="I85" s="30">
        <v>2</v>
      </c>
      <c r="J85" s="149">
        <v>3</v>
      </c>
      <c r="K85" s="151">
        <f t="shared" si="6"/>
        <v>16</v>
      </c>
      <c r="L85" s="152">
        <v>0</v>
      </c>
      <c r="M85" s="147"/>
      <c r="N85" s="148">
        <v>0</v>
      </c>
      <c r="O85" s="58">
        <f t="shared" si="8"/>
        <v>16</v>
      </c>
      <c r="P85" s="87"/>
      <c r="T85" s="16"/>
      <c r="X85"/>
    </row>
    <row r="86" spans="3:24" x14ac:dyDescent="0.25">
      <c r="C86" s="16" t="s">
        <v>221</v>
      </c>
      <c r="D86" s="149"/>
      <c r="E86" s="149"/>
      <c r="F86" s="30">
        <v>2</v>
      </c>
      <c r="G86" s="149"/>
      <c r="H86" s="149">
        <v>2</v>
      </c>
      <c r="I86" s="30"/>
      <c r="J86" s="149"/>
      <c r="K86" s="151">
        <f t="shared" si="6"/>
        <v>4</v>
      </c>
      <c r="L86" s="152">
        <v>0</v>
      </c>
      <c r="M86" s="147"/>
      <c r="N86" s="148">
        <v>0</v>
      </c>
      <c r="O86" s="58">
        <f t="shared" si="8"/>
        <v>4</v>
      </c>
      <c r="P86" s="87"/>
      <c r="T86" s="16"/>
      <c r="X86"/>
    </row>
    <row r="87" spans="3:24" x14ac:dyDescent="0.25">
      <c r="C87" s="16" t="s">
        <v>222</v>
      </c>
      <c r="D87" s="149"/>
      <c r="E87" s="149">
        <v>9</v>
      </c>
      <c r="F87" s="30">
        <v>19</v>
      </c>
      <c r="G87" s="149">
        <v>16</v>
      </c>
      <c r="H87" s="149">
        <v>27</v>
      </c>
      <c r="I87" s="30">
        <v>21</v>
      </c>
      <c r="J87" s="149">
        <v>16</v>
      </c>
      <c r="K87" s="151">
        <f t="shared" si="6"/>
        <v>108</v>
      </c>
      <c r="L87" s="152">
        <v>0</v>
      </c>
      <c r="M87" s="147"/>
      <c r="N87" s="148">
        <v>2</v>
      </c>
      <c r="O87" s="58">
        <f t="shared" si="8"/>
        <v>112</v>
      </c>
      <c r="P87" s="87"/>
      <c r="T87" s="16"/>
      <c r="X87"/>
    </row>
    <row r="88" spans="3:24" x14ac:dyDescent="0.25">
      <c r="C88" s="16" t="s">
        <v>127</v>
      </c>
      <c r="D88" s="149"/>
      <c r="E88" s="149"/>
      <c r="F88" s="30"/>
      <c r="G88" s="149">
        <v>1</v>
      </c>
      <c r="H88" s="149"/>
      <c r="I88" s="30"/>
      <c r="J88" s="149"/>
      <c r="K88" s="151">
        <f t="shared" si="6"/>
        <v>1</v>
      </c>
      <c r="L88" s="152">
        <v>0</v>
      </c>
      <c r="M88" s="147"/>
      <c r="N88" s="148">
        <v>0</v>
      </c>
      <c r="O88" s="58">
        <f t="shared" si="8"/>
        <v>1</v>
      </c>
      <c r="P88" s="87"/>
      <c r="T88" s="16"/>
      <c r="X88"/>
    </row>
    <row r="89" spans="3:24" x14ac:dyDescent="0.25">
      <c r="C89" s="16" t="s">
        <v>130</v>
      </c>
      <c r="D89" s="149"/>
      <c r="E89" s="149"/>
      <c r="F89" s="30"/>
      <c r="G89" s="149"/>
      <c r="H89" s="149"/>
      <c r="I89" s="30"/>
      <c r="J89" s="149"/>
      <c r="K89" s="151">
        <f t="shared" si="6"/>
        <v>0</v>
      </c>
      <c r="L89" s="152">
        <v>0</v>
      </c>
      <c r="M89" s="147"/>
      <c r="N89" s="148">
        <v>0</v>
      </c>
      <c r="O89" s="58">
        <f t="shared" si="8"/>
        <v>0</v>
      </c>
      <c r="P89" s="87"/>
      <c r="T89" s="16"/>
      <c r="X89"/>
    </row>
    <row r="90" spans="3:24" x14ac:dyDescent="0.25">
      <c r="C90" s="16" t="s">
        <v>131</v>
      </c>
      <c r="D90" s="149"/>
      <c r="E90" s="149">
        <v>4</v>
      </c>
      <c r="F90" s="30"/>
      <c r="G90" s="149"/>
      <c r="H90" s="149">
        <v>8</v>
      </c>
      <c r="I90" s="30"/>
      <c r="J90" s="149">
        <v>11</v>
      </c>
      <c r="K90" s="151">
        <f t="shared" si="6"/>
        <v>23</v>
      </c>
      <c r="L90" s="152">
        <v>3</v>
      </c>
      <c r="M90" s="147"/>
      <c r="N90" s="148">
        <v>1</v>
      </c>
      <c r="O90" s="58">
        <f t="shared" si="8"/>
        <v>34</v>
      </c>
      <c r="P90" s="70" t="s">
        <v>176</v>
      </c>
      <c r="T90" s="16"/>
      <c r="X90"/>
    </row>
    <row r="91" spans="3:24" x14ac:dyDescent="0.25">
      <c r="C91" s="16" t="s">
        <v>132</v>
      </c>
      <c r="D91" s="149"/>
      <c r="E91" s="149">
        <v>20</v>
      </c>
      <c r="F91" s="30">
        <v>17</v>
      </c>
      <c r="G91" s="149">
        <v>14</v>
      </c>
      <c r="H91" s="149">
        <v>29</v>
      </c>
      <c r="I91" s="30">
        <v>32</v>
      </c>
      <c r="J91" s="149">
        <v>38</v>
      </c>
      <c r="K91" s="151">
        <f t="shared" si="6"/>
        <v>150</v>
      </c>
      <c r="L91" s="152">
        <v>2</v>
      </c>
      <c r="M91" s="147"/>
      <c r="N91" s="148">
        <v>1</v>
      </c>
      <c r="O91" s="58">
        <f t="shared" si="8"/>
        <v>158</v>
      </c>
      <c r="P91" s="87"/>
      <c r="T91" s="16"/>
      <c r="X91"/>
    </row>
    <row r="92" spans="3:24" x14ac:dyDescent="0.25">
      <c r="C92" s="16" t="s">
        <v>133</v>
      </c>
      <c r="D92" s="149"/>
      <c r="E92" s="149">
        <v>10</v>
      </c>
      <c r="F92" s="30">
        <v>16</v>
      </c>
      <c r="G92" s="149">
        <v>11</v>
      </c>
      <c r="H92" s="149">
        <v>20</v>
      </c>
      <c r="I92" s="30">
        <v>20</v>
      </c>
      <c r="J92" s="149">
        <v>14</v>
      </c>
      <c r="K92" s="151">
        <f t="shared" si="6"/>
        <v>91</v>
      </c>
      <c r="L92" s="152">
        <v>0</v>
      </c>
      <c r="M92" s="147"/>
      <c r="N92" s="148">
        <v>2</v>
      </c>
      <c r="O92" s="58">
        <f t="shared" si="8"/>
        <v>95</v>
      </c>
      <c r="P92" s="87"/>
      <c r="T92" s="16"/>
      <c r="X92"/>
    </row>
    <row r="93" spans="3:24" x14ac:dyDescent="0.25">
      <c r="C93" s="16" t="s">
        <v>223</v>
      </c>
      <c r="D93" s="149"/>
      <c r="E93" s="149"/>
      <c r="F93" s="30"/>
      <c r="G93" s="149"/>
      <c r="H93" s="149"/>
      <c r="I93" s="30"/>
      <c r="J93" s="149"/>
      <c r="K93" s="151">
        <f t="shared" si="6"/>
        <v>0</v>
      </c>
      <c r="L93" s="152">
        <v>0</v>
      </c>
      <c r="M93" s="147"/>
      <c r="N93" s="148">
        <v>0</v>
      </c>
      <c r="O93" s="58">
        <f t="shared" si="8"/>
        <v>0</v>
      </c>
      <c r="P93" s="87"/>
      <c r="T93" s="16"/>
      <c r="X93"/>
    </row>
    <row r="94" spans="3:24" x14ac:dyDescent="0.25">
      <c r="C94" s="16" t="s">
        <v>224</v>
      </c>
      <c r="D94" s="149"/>
      <c r="E94" s="149">
        <v>7</v>
      </c>
      <c r="F94" s="30">
        <v>10</v>
      </c>
      <c r="G94" s="149">
        <v>10</v>
      </c>
      <c r="H94" s="149">
        <v>11</v>
      </c>
      <c r="I94" s="30">
        <v>18</v>
      </c>
      <c r="J94" s="149">
        <v>36</v>
      </c>
      <c r="K94" s="151">
        <f t="shared" si="6"/>
        <v>92</v>
      </c>
      <c r="L94" s="152">
        <v>2</v>
      </c>
      <c r="M94" s="147"/>
      <c r="N94" s="148">
        <v>2</v>
      </c>
      <c r="O94" s="58">
        <f t="shared" si="8"/>
        <v>102</v>
      </c>
      <c r="P94" s="87"/>
      <c r="T94" s="16"/>
      <c r="X94"/>
    </row>
    <row r="95" spans="3:24" x14ac:dyDescent="0.25">
      <c r="C95" s="16" t="s">
        <v>134</v>
      </c>
      <c r="D95" s="149"/>
      <c r="E95" s="149">
        <v>4</v>
      </c>
      <c r="F95" s="30"/>
      <c r="G95" s="149"/>
      <c r="H95" s="149">
        <v>2</v>
      </c>
      <c r="I95" s="30">
        <v>7</v>
      </c>
      <c r="J95" s="149">
        <v>20</v>
      </c>
      <c r="K95" s="151">
        <f t="shared" si="6"/>
        <v>33</v>
      </c>
      <c r="L95" s="152">
        <v>5</v>
      </c>
      <c r="M95" s="147"/>
      <c r="N95" s="148">
        <v>1</v>
      </c>
      <c r="O95" s="58">
        <f t="shared" si="8"/>
        <v>50</v>
      </c>
      <c r="P95" s="70" t="s">
        <v>176</v>
      </c>
      <c r="T95" s="16"/>
      <c r="X95"/>
    </row>
    <row r="96" spans="3:24" x14ac:dyDescent="0.25">
      <c r="C96" s="16" t="s">
        <v>225</v>
      </c>
      <c r="D96" s="149"/>
      <c r="E96" s="149"/>
      <c r="F96" s="30">
        <v>1</v>
      </c>
      <c r="G96" s="149"/>
      <c r="H96" s="149"/>
      <c r="I96" s="30"/>
      <c r="J96" s="149"/>
      <c r="K96" s="151">
        <f t="shared" si="6"/>
        <v>1</v>
      </c>
      <c r="L96" s="152">
        <v>0</v>
      </c>
      <c r="M96" s="147"/>
      <c r="N96" s="148">
        <v>0</v>
      </c>
      <c r="O96" s="58">
        <f t="shared" si="8"/>
        <v>1</v>
      </c>
      <c r="P96" s="87"/>
      <c r="T96" s="16"/>
      <c r="X96"/>
    </row>
    <row r="97" spans="3:31" x14ac:dyDescent="0.25">
      <c r="C97" s="16" t="s">
        <v>135</v>
      </c>
      <c r="D97" s="149"/>
      <c r="E97" s="149">
        <v>2</v>
      </c>
      <c r="F97" s="30"/>
      <c r="G97" s="149">
        <v>2</v>
      </c>
      <c r="H97" s="149">
        <v>8</v>
      </c>
      <c r="I97" s="30">
        <v>13</v>
      </c>
      <c r="J97" s="149">
        <v>13</v>
      </c>
      <c r="K97" s="151">
        <f t="shared" si="6"/>
        <v>38</v>
      </c>
      <c r="L97" s="152">
        <v>0</v>
      </c>
      <c r="M97" s="147"/>
      <c r="N97" s="148">
        <v>1</v>
      </c>
      <c r="O97" s="58">
        <f t="shared" si="8"/>
        <v>40</v>
      </c>
      <c r="P97" s="87"/>
      <c r="T97" s="16"/>
      <c r="X97"/>
    </row>
    <row r="98" spans="3:31" x14ac:dyDescent="0.25">
      <c r="C98" s="16" t="s">
        <v>136</v>
      </c>
      <c r="D98" s="149"/>
      <c r="E98" s="149"/>
      <c r="F98" s="30"/>
      <c r="G98" s="149"/>
      <c r="H98" s="149"/>
      <c r="I98" s="30"/>
      <c r="J98" s="149"/>
      <c r="K98" s="151">
        <f t="shared" si="6"/>
        <v>0</v>
      </c>
      <c r="L98" s="152">
        <v>0</v>
      </c>
      <c r="M98" s="147"/>
      <c r="N98" s="148">
        <v>0</v>
      </c>
      <c r="O98" s="58">
        <f t="shared" si="8"/>
        <v>0</v>
      </c>
      <c r="P98" s="87"/>
      <c r="T98" s="16"/>
      <c r="X98"/>
    </row>
    <row r="99" spans="3:31" x14ac:dyDescent="0.25">
      <c r="C99" s="16" t="s">
        <v>137</v>
      </c>
      <c r="D99" s="149"/>
      <c r="E99" s="149"/>
      <c r="F99" s="30"/>
      <c r="G99" s="149"/>
      <c r="H99" s="149"/>
      <c r="I99" s="30"/>
      <c r="J99" s="149"/>
      <c r="K99" s="151">
        <f t="shared" si="6"/>
        <v>0</v>
      </c>
      <c r="L99" s="152">
        <v>0</v>
      </c>
      <c r="M99" s="147"/>
      <c r="N99" s="148">
        <v>0</v>
      </c>
      <c r="O99" s="58">
        <f t="shared" si="8"/>
        <v>0</v>
      </c>
      <c r="P99" s="87"/>
      <c r="T99" s="16"/>
      <c r="X99"/>
    </row>
    <row r="100" spans="3:31" x14ac:dyDescent="0.25">
      <c r="C100" s="16" t="s">
        <v>138</v>
      </c>
      <c r="D100" s="149"/>
      <c r="E100" s="149"/>
      <c r="F100" s="30"/>
      <c r="G100" s="149">
        <v>8</v>
      </c>
      <c r="H100" s="149">
        <v>15</v>
      </c>
      <c r="I100" s="30">
        <v>1</v>
      </c>
      <c r="J100" s="149">
        <v>18</v>
      </c>
      <c r="K100" s="151">
        <f t="shared" si="6"/>
        <v>42</v>
      </c>
      <c r="L100" s="152">
        <v>0</v>
      </c>
      <c r="M100" s="147"/>
      <c r="N100" s="148">
        <v>3</v>
      </c>
      <c r="O100" s="58">
        <f t="shared" si="8"/>
        <v>48</v>
      </c>
      <c r="P100" s="87"/>
      <c r="T100" s="16"/>
      <c r="X100"/>
    </row>
    <row r="101" spans="3:31" x14ac:dyDescent="0.25">
      <c r="C101" s="16" t="s">
        <v>226</v>
      </c>
      <c r="D101" s="149"/>
      <c r="E101" s="149">
        <v>3</v>
      </c>
      <c r="F101" s="30">
        <v>1</v>
      </c>
      <c r="G101" s="149"/>
      <c r="H101" s="149"/>
      <c r="I101" s="30"/>
      <c r="J101" s="149"/>
      <c r="K101" s="151">
        <f t="shared" si="6"/>
        <v>4</v>
      </c>
      <c r="L101" s="152">
        <v>0</v>
      </c>
      <c r="M101" s="147"/>
      <c r="N101" s="148">
        <v>0</v>
      </c>
      <c r="O101" s="58">
        <f t="shared" si="8"/>
        <v>4</v>
      </c>
      <c r="P101" s="87"/>
      <c r="T101" s="16"/>
      <c r="X101"/>
    </row>
    <row r="102" spans="3:31" x14ac:dyDescent="0.25">
      <c r="C102" s="16" t="s">
        <v>140</v>
      </c>
      <c r="D102" s="149"/>
      <c r="E102" s="149"/>
      <c r="F102" s="30"/>
      <c r="G102" s="149"/>
      <c r="H102" s="149"/>
      <c r="I102" s="30"/>
      <c r="J102" s="149"/>
      <c r="K102" s="151">
        <f t="shared" si="6"/>
        <v>0</v>
      </c>
      <c r="L102" s="152">
        <v>0</v>
      </c>
      <c r="M102" s="147"/>
      <c r="N102" s="148">
        <v>0</v>
      </c>
      <c r="O102" s="58">
        <f t="shared" si="8"/>
        <v>0</v>
      </c>
      <c r="P102" s="87"/>
      <c r="T102" s="16"/>
      <c r="X102"/>
    </row>
    <row r="103" spans="3:31" x14ac:dyDescent="0.25">
      <c r="C103" s="16" t="s">
        <v>227</v>
      </c>
      <c r="D103" s="149"/>
      <c r="E103" s="149"/>
      <c r="F103" s="30"/>
      <c r="G103" s="149"/>
      <c r="H103" s="149"/>
      <c r="I103" s="30"/>
      <c r="J103" s="149"/>
      <c r="K103" s="151">
        <f t="shared" si="6"/>
        <v>0</v>
      </c>
      <c r="L103" s="152">
        <v>0</v>
      </c>
      <c r="M103" s="147"/>
      <c r="N103" s="148">
        <v>0</v>
      </c>
      <c r="O103" s="58">
        <f t="shared" si="8"/>
        <v>0</v>
      </c>
      <c r="P103" s="87"/>
      <c r="T103" s="16"/>
      <c r="X103"/>
    </row>
    <row r="104" spans="3:31" x14ac:dyDescent="0.25">
      <c r="C104" s="16" t="s">
        <v>141</v>
      </c>
      <c r="D104" s="149"/>
      <c r="E104" s="149"/>
      <c r="F104" s="30">
        <v>1</v>
      </c>
      <c r="G104" s="149">
        <v>20</v>
      </c>
      <c r="H104" s="149">
        <v>6</v>
      </c>
      <c r="I104" s="30"/>
      <c r="J104" s="149"/>
      <c r="K104" s="151">
        <f t="shared" si="6"/>
        <v>27</v>
      </c>
      <c r="L104" s="152">
        <v>0</v>
      </c>
      <c r="M104" s="147"/>
      <c r="N104" s="148">
        <v>0</v>
      </c>
      <c r="O104" s="58">
        <f t="shared" si="8"/>
        <v>27</v>
      </c>
      <c r="P104" s="87"/>
      <c r="T104" s="16"/>
      <c r="X104"/>
    </row>
    <row r="105" spans="3:31" x14ac:dyDescent="0.25">
      <c r="C105" s="16" t="s">
        <v>228</v>
      </c>
      <c r="D105" s="149"/>
      <c r="E105" s="149">
        <v>9</v>
      </c>
      <c r="F105" s="30">
        <v>12</v>
      </c>
      <c r="G105" s="149">
        <v>3</v>
      </c>
      <c r="H105" s="149">
        <v>4</v>
      </c>
      <c r="I105" s="30">
        <v>2</v>
      </c>
      <c r="J105" s="149"/>
      <c r="K105" s="151">
        <f t="shared" si="6"/>
        <v>30</v>
      </c>
      <c r="L105" s="152">
        <v>0</v>
      </c>
      <c r="M105" s="147"/>
      <c r="N105" s="148">
        <v>2</v>
      </c>
      <c r="O105" s="58">
        <f t="shared" si="8"/>
        <v>34</v>
      </c>
      <c r="P105" s="87"/>
      <c r="T105" s="16"/>
      <c r="X105"/>
    </row>
    <row r="106" spans="3:31" x14ac:dyDescent="0.25">
      <c r="C106" s="16" t="s">
        <v>143</v>
      </c>
      <c r="D106" s="149"/>
      <c r="E106" s="149">
        <v>3</v>
      </c>
      <c r="F106" s="30"/>
      <c r="G106" s="149"/>
      <c r="H106" s="149">
        <v>1</v>
      </c>
      <c r="I106" s="30"/>
      <c r="J106" s="149"/>
      <c r="K106" s="151">
        <f t="shared" si="6"/>
        <v>4</v>
      </c>
      <c r="L106" s="152">
        <v>0</v>
      </c>
      <c r="M106" s="147"/>
      <c r="N106" s="148">
        <v>2</v>
      </c>
      <c r="O106" s="58">
        <f t="shared" si="8"/>
        <v>8</v>
      </c>
      <c r="P106" s="87"/>
      <c r="T106" s="16"/>
      <c r="X106"/>
    </row>
    <row r="107" spans="3:31" x14ac:dyDescent="0.25">
      <c r="C107" s="16" t="s">
        <v>229</v>
      </c>
      <c r="D107" s="149"/>
      <c r="E107" s="149">
        <v>1</v>
      </c>
      <c r="F107" s="30"/>
      <c r="G107" s="149">
        <v>1</v>
      </c>
      <c r="H107" s="149">
        <v>2</v>
      </c>
      <c r="I107" s="30"/>
      <c r="J107" s="149"/>
      <c r="K107" s="151">
        <f t="shared" si="6"/>
        <v>4</v>
      </c>
      <c r="L107" s="152">
        <v>0</v>
      </c>
      <c r="M107" s="147"/>
      <c r="N107" s="148">
        <v>0</v>
      </c>
      <c r="O107" s="58">
        <f t="shared" si="8"/>
        <v>4</v>
      </c>
      <c r="P107" s="87"/>
      <c r="T107" s="16"/>
      <c r="U107" s="194"/>
      <c r="V107" s="195"/>
      <c r="W107" s="194"/>
      <c r="X107" s="196"/>
      <c r="Y107" s="197"/>
      <c r="Z107" s="197"/>
      <c r="AA107" s="197"/>
      <c r="AB107" s="197"/>
      <c r="AC107" s="197"/>
      <c r="AD107" s="197"/>
      <c r="AE107" s="197"/>
    </row>
    <row r="108" spans="3:31" x14ac:dyDescent="0.25">
      <c r="C108" s="16" t="s">
        <v>230</v>
      </c>
      <c r="D108" s="198"/>
      <c r="E108" s="198"/>
      <c r="F108" s="198"/>
      <c r="G108" s="198"/>
      <c r="H108" s="198"/>
      <c r="I108" s="198"/>
      <c r="J108" s="198"/>
      <c r="K108" s="198">
        <f t="shared" si="6"/>
        <v>0</v>
      </c>
      <c r="L108" s="199">
        <v>0</v>
      </c>
      <c r="M108" s="200"/>
      <c r="N108" s="201">
        <v>0</v>
      </c>
      <c r="O108" s="61">
        <f t="shared" si="8"/>
        <v>0</v>
      </c>
      <c r="P108" s="112"/>
      <c r="T108" s="16"/>
    </row>
  </sheetData>
  <conditionalFormatting sqref="O6:O108">
    <cfRule type="cellIs" dxfId="74" priority="2" operator="greaterThanOrEqual">
      <formula>100</formula>
    </cfRule>
    <cfRule type="cellIs" dxfId="73" priority="3" operator="between">
      <formula>71</formula>
      <formula>99</formula>
    </cfRule>
    <cfRule type="cellIs" dxfId="72" priority="4" operator="between">
      <formula>51</formula>
      <formula>70</formula>
    </cfRule>
    <cfRule type="cellIs" dxfId="71" priority="5" operator="between">
      <formula>31</formula>
      <formula>50</formula>
    </cfRule>
    <cfRule type="cellIs" dxfId="70" priority="6" operator="between">
      <formula>15</formula>
      <formula>30</formula>
    </cfRule>
    <cfRule type="cellIs" dxfId="69" priority="7" operator="between">
      <formula>0</formula>
      <formula>14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"/>
  <sheetViews>
    <sheetView topLeftCell="A4" zoomScaleNormal="100" workbookViewId="0">
      <selection activeCell="Z34" sqref="Z34"/>
    </sheetView>
  </sheetViews>
  <sheetFormatPr defaultRowHeight="15" x14ac:dyDescent="0.25"/>
  <cols>
    <col min="1" max="1" width="1.7109375"/>
    <col min="2" max="2" width="14"/>
    <col min="3" max="3" width="23.42578125" style="1"/>
    <col min="4" max="4" width="4.5703125" style="2"/>
    <col min="5" max="5" width="4.85546875" style="2"/>
    <col min="6" max="6" width="4.28515625" style="2"/>
    <col min="7" max="7" width="4.42578125" style="2"/>
    <col min="8" max="8" width="5" style="2"/>
    <col min="9" max="9" width="3.85546875" style="2"/>
    <col min="10" max="10" width="4" style="2"/>
    <col min="11" max="11" width="5" style="2"/>
    <col min="12" max="12" width="5.85546875" style="2"/>
    <col min="13" max="13" width="6.28515625" style="2"/>
    <col min="14" max="14" width="5.28515625" style="2"/>
    <col min="15" max="15" width="14.140625" style="2"/>
    <col min="16" max="16" width="4.28515625"/>
    <col min="17" max="17" width="4.7109375"/>
    <col min="18" max="18" width="14"/>
    <col min="19" max="19" width="13.28515625"/>
    <col min="20" max="20" width="8.7109375"/>
    <col min="21" max="21" width="13.7109375" style="141"/>
    <col min="22" max="22" width="13.85546875"/>
    <col min="23" max="23" width="9.140625" style="142"/>
    <col min="24" max="24" width="15.5703125" style="131"/>
    <col min="25" max="25" width="12.5703125" style="131"/>
    <col min="26" max="26" width="13.140625" style="131"/>
    <col min="27" max="27" width="11.5703125" style="131"/>
    <col min="28" max="28" width="11.140625" style="131"/>
    <col min="29" max="29" width="10.7109375" style="131"/>
    <col min="30" max="30" width="18.5703125" style="131"/>
    <col min="31" max="1025" width="8.7109375"/>
  </cols>
  <sheetData>
    <row r="1" spans="1:30" ht="33.75" x14ac:dyDescent="0.25">
      <c r="A1" s="122"/>
      <c r="B1" s="123" t="s">
        <v>0</v>
      </c>
      <c r="C1" s="202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T1" s="7"/>
      <c r="U1" s="8"/>
      <c r="V1" s="9"/>
      <c r="W1" s="10"/>
      <c r="X1" s="9"/>
      <c r="Y1" s="9"/>
      <c r="Z1" s="9"/>
      <c r="AA1" s="9"/>
      <c r="AB1" s="9"/>
      <c r="AC1" s="9"/>
      <c r="AD1" s="9"/>
    </row>
    <row r="2" spans="1:30" ht="28.5" x14ac:dyDescent="0.45">
      <c r="A2" s="125" t="s">
        <v>171</v>
      </c>
      <c r="B2" s="126"/>
      <c r="C2" s="204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T2" s="7"/>
      <c r="U2" s="8"/>
      <c r="V2" s="9"/>
      <c r="W2" s="10"/>
      <c r="X2" s="9"/>
      <c r="Y2" s="9"/>
      <c r="Z2" s="9"/>
      <c r="AA2" s="9"/>
      <c r="AB2" s="9"/>
      <c r="AC2" s="9"/>
      <c r="AD2" s="9"/>
    </row>
    <row r="3" spans="1:30" s="16" customFormat="1" ht="12.75" x14ac:dyDescent="0.2">
      <c r="A3" s="28"/>
      <c r="B3" s="28"/>
      <c r="C3" s="1" t="s">
        <v>172</v>
      </c>
      <c r="D3" s="29">
        <f>MAX(N11:N88)</f>
        <v>251</v>
      </c>
      <c r="E3" s="29"/>
      <c r="F3" s="29"/>
      <c r="G3" s="29"/>
      <c r="H3" s="29"/>
      <c r="I3" s="29"/>
      <c r="J3" s="29"/>
      <c r="K3" s="29"/>
      <c r="L3" s="30"/>
      <c r="M3" s="30"/>
      <c r="N3" s="30"/>
      <c r="O3" s="20"/>
      <c r="U3" s="18"/>
      <c r="W3" s="20"/>
      <c r="X3" s="19"/>
      <c r="Y3" s="22"/>
      <c r="Z3" s="22"/>
      <c r="AA3" s="22"/>
      <c r="AB3" s="22"/>
      <c r="AC3" s="22"/>
      <c r="AD3" s="22"/>
    </row>
    <row r="4" spans="1:30" ht="15.75" customHeight="1" x14ac:dyDescent="0.25">
      <c r="A4" s="28"/>
      <c r="B4" s="28"/>
      <c r="C4" s="31" t="s">
        <v>8</v>
      </c>
      <c r="D4" s="29"/>
      <c r="E4" s="29"/>
      <c r="F4" s="29"/>
      <c r="G4" s="29"/>
      <c r="H4" s="206">
        <v>1</v>
      </c>
      <c r="I4" s="202" t="s">
        <v>9</v>
      </c>
      <c r="J4" s="207"/>
      <c r="K4" s="29"/>
      <c r="L4" s="30"/>
      <c r="M4" s="30"/>
      <c r="N4" s="30"/>
      <c r="O4" s="20"/>
      <c r="P4" s="16"/>
      <c r="Q4" s="16"/>
      <c r="R4" s="16"/>
      <c r="S4" s="16"/>
      <c r="T4" s="17"/>
      <c r="U4" s="18"/>
      <c r="V4" s="19"/>
      <c r="W4" s="20"/>
      <c r="X4" s="28"/>
      <c r="Y4" s="22"/>
      <c r="Z4" s="22"/>
      <c r="AA4" s="22"/>
      <c r="AB4" s="22"/>
      <c r="AC4" s="22"/>
      <c r="AD4" s="22"/>
    </row>
    <row r="5" spans="1:30" ht="15.75" customHeight="1" x14ac:dyDescent="0.25">
      <c r="A5" s="28"/>
      <c r="B5" s="28"/>
      <c r="C5" s="37" t="s">
        <v>12</v>
      </c>
      <c r="D5" s="29"/>
      <c r="E5" s="29"/>
      <c r="F5" s="29"/>
      <c r="G5" s="29"/>
      <c r="H5" s="38">
        <v>2</v>
      </c>
      <c r="I5" s="39" t="s">
        <v>13</v>
      </c>
      <c r="J5" s="40"/>
      <c r="K5" s="29"/>
      <c r="L5" s="30"/>
      <c r="M5" s="30"/>
      <c r="N5" s="30"/>
      <c r="O5" s="20"/>
      <c r="P5" s="16"/>
      <c r="Q5" s="16"/>
      <c r="R5" s="16"/>
      <c r="S5" s="16"/>
      <c r="T5" s="17"/>
      <c r="U5" s="18"/>
      <c r="V5" s="19"/>
      <c r="W5" s="20"/>
      <c r="X5" s="28"/>
      <c r="Y5" s="22"/>
      <c r="Z5" s="22"/>
      <c r="AA5" s="22"/>
      <c r="AB5" s="22"/>
      <c r="AC5" s="22"/>
      <c r="AD5" s="22"/>
    </row>
    <row r="6" spans="1:30" ht="15.75" customHeight="1" x14ac:dyDescent="0.25">
      <c r="A6" s="28"/>
      <c r="B6" s="28"/>
      <c r="C6" s="42" t="s">
        <v>15</v>
      </c>
      <c r="D6" s="29"/>
      <c r="E6" s="29"/>
      <c r="F6" s="29"/>
      <c r="G6" s="29"/>
      <c r="H6" s="43">
        <v>5</v>
      </c>
      <c r="I6" s="5" t="s">
        <v>16</v>
      </c>
      <c r="J6" s="44"/>
      <c r="K6" s="29"/>
      <c r="L6" s="30"/>
      <c r="M6" s="30"/>
      <c r="N6" s="30"/>
      <c r="O6" s="20"/>
      <c r="P6" s="16"/>
      <c r="Q6" s="16"/>
      <c r="R6" s="16"/>
      <c r="S6" s="16"/>
      <c r="T6" s="17"/>
      <c r="U6" s="18"/>
      <c r="V6" s="19"/>
      <c r="W6" s="20"/>
      <c r="X6" s="28"/>
      <c r="Y6" s="22"/>
      <c r="Z6" s="22"/>
      <c r="AA6" s="22"/>
      <c r="AB6" s="22"/>
      <c r="AC6" s="22"/>
      <c r="AD6" s="22"/>
    </row>
    <row r="7" spans="1:30" ht="15.75" customHeight="1" x14ac:dyDescent="0.25">
      <c r="A7" s="28"/>
      <c r="B7" s="28"/>
      <c r="C7" s="45" t="s">
        <v>18</v>
      </c>
      <c r="D7" s="29"/>
      <c r="E7" s="29"/>
      <c r="F7" s="29"/>
      <c r="G7" s="29"/>
      <c r="H7" s="30"/>
      <c r="I7" s="30"/>
      <c r="J7" s="29"/>
      <c r="K7" s="29"/>
      <c r="L7" s="30"/>
      <c r="M7" s="30"/>
      <c r="N7" s="30"/>
      <c r="O7" s="20"/>
      <c r="P7" s="16"/>
      <c r="Q7" s="16"/>
      <c r="R7" s="16"/>
      <c r="S7" s="16"/>
      <c r="T7" s="17" t="s">
        <v>3</v>
      </c>
      <c r="U7" s="18"/>
      <c r="V7" s="19">
        <v>1753000</v>
      </c>
      <c r="W7" s="20"/>
      <c r="X7" s="21" t="s">
        <v>4</v>
      </c>
      <c r="Y7" s="22"/>
      <c r="Z7" s="22"/>
      <c r="AA7" s="22"/>
      <c r="AB7" s="22"/>
      <c r="AC7" s="22"/>
      <c r="AD7" s="22"/>
    </row>
    <row r="8" spans="1:30" ht="15.75" customHeight="1" x14ac:dyDescent="0.25">
      <c r="A8" s="28"/>
      <c r="B8" s="28"/>
      <c r="C8" s="208" t="s">
        <v>21</v>
      </c>
      <c r="D8" s="29"/>
      <c r="E8" s="29"/>
      <c r="F8" s="29"/>
      <c r="G8" s="29"/>
      <c r="H8" s="30"/>
      <c r="I8" s="30"/>
      <c r="J8" s="29"/>
      <c r="K8" s="29"/>
      <c r="L8" s="30"/>
      <c r="M8" s="30"/>
      <c r="N8" s="30"/>
      <c r="O8" s="20"/>
      <c r="P8" s="16"/>
      <c r="Q8" s="16"/>
      <c r="R8" s="16"/>
      <c r="S8" s="16"/>
      <c r="T8" s="16" t="s">
        <v>5</v>
      </c>
      <c r="U8" s="18"/>
      <c r="V8" s="19">
        <v>500</v>
      </c>
      <c r="W8" s="20"/>
      <c r="X8" s="27" t="s">
        <v>6</v>
      </c>
      <c r="Y8" s="22"/>
      <c r="Z8" s="22"/>
      <c r="AA8" s="22"/>
      <c r="AB8" s="22"/>
      <c r="AC8" s="22"/>
      <c r="AD8" s="22"/>
    </row>
    <row r="9" spans="1:30" x14ac:dyDescent="0.25">
      <c r="A9" s="28"/>
      <c r="B9" s="28"/>
      <c r="C9"/>
      <c r="D9" s="209"/>
      <c r="E9" s="210"/>
      <c r="F9" s="210"/>
      <c r="G9" s="210" t="s">
        <v>24</v>
      </c>
      <c r="H9" s="210"/>
      <c r="I9" s="210"/>
      <c r="J9" s="210"/>
      <c r="K9" s="51" t="s">
        <v>9</v>
      </c>
      <c r="L9" s="52"/>
      <c r="M9" s="53"/>
      <c r="N9" s="54"/>
      <c r="O9" s="55"/>
      <c r="T9" s="16" t="s">
        <v>7</v>
      </c>
      <c r="U9" s="18"/>
      <c r="V9" s="19"/>
      <c r="W9" s="20"/>
      <c r="X9" s="19"/>
      <c r="Y9" s="22"/>
      <c r="Z9" s="22"/>
      <c r="AA9" s="22"/>
      <c r="AB9" s="22"/>
      <c r="AC9" s="22"/>
      <c r="AD9" s="22"/>
    </row>
    <row r="10" spans="1:30" x14ac:dyDescent="0.25">
      <c r="A10" s="28"/>
      <c r="C10"/>
      <c r="D10" s="211" t="s">
        <v>26</v>
      </c>
      <c r="E10" s="212" t="s">
        <v>27</v>
      </c>
      <c r="F10" s="213" t="s">
        <v>28</v>
      </c>
      <c r="G10" s="212" t="s">
        <v>29</v>
      </c>
      <c r="H10" s="213" t="s">
        <v>30</v>
      </c>
      <c r="I10" s="212" t="s">
        <v>31</v>
      </c>
      <c r="J10" s="213" t="s">
        <v>32</v>
      </c>
      <c r="K10" s="59" t="s">
        <v>33</v>
      </c>
      <c r="L10" s="57" t="s">
        <v>13</v>
      </c>
      <c r="M10" s="60" t="s">
        <v>16</v>
      </c>
      <c r="N10" s="61" t="s">
        <v>34</v>
      </c>
      <c r="O10" s="62"/>
      <c r="R10" s="16" t="s">
        <v>10</v>
      </c>
      <c r="U10" s="35" t="s">
        <v>11</v>
      </c>
      <c r="V10" s="36">
        <v>50000</v>
      </c>
      <c r="W10" s="20"/>
      <c r="X10" s="19"/>
      <c r="Y10" s="22"/>
      <c r="Z10" s="22"/>
      <c r="AA10" s="22"/>
      <c r="AB10" s="22"/>
      <c r="AC10" s="22"/>
      <c r="AD10" s="22"/>
    </row>
    <row r="11" spans="1:30" x14ac:dyDescent="0.25">
      <c r="A11" s="28"/>
      <c r="B11" s="17" t="s">
        <v>11</v>
      </c>
      <c r="C11" s="1" t="s">
        <v>175</v>
      </c>
      <c r="D11" s="214">
        <v>19</v>
      </c>
      <c r="E11" s="215">
        <v>15</v>
      </c>
      <c r="F11" s="216">
        <v>6</v>
      </c>
      <c r="G11" s="215">
        <v>7</v>
      </c>
      <c r="H11" s="216"/>
      <c r="I11" s="215">
        <v>13</v>
      </c>
      <c r="J11" s="216">
        <v>12</v>
      </c>
      <c r="K11" s="217">
        <f t="shared" ref="K11:K17" si="0">SUM(D11:J11)</f>
        <v>72</v>
      </c>
      <c r="L11" s="65"/>
      <c r="M11" s="146"/>
      <c r="N11" s="58">
        <f t="shared" ref="N11:N17" si="1">(K11*$H$4)+(L11*$H$5)+(M11*$H$6)</f>
        <v>72</v>
      </c>
      <c r="O11" s="66" t="s">
        <v>37</v>
      </c>
      <c r="P11" s="16" t="s">
        <v>38</v>
      </c>
      <c r="U11" s="35" t="s">
        <v>14</v>
      </c>
      <c r="V11" s="41">
        <v>15000</v>
      </c>
      <c r="W11" s="20"/>
      <c r="X11" s="19"/>
      <c r="Y11" s="19"/>
      <c r="Z11" s="19"/>
      <c r="AA11" s="19"/>
      <c r="AB11" s="19"/>
      <c r="AC11" s="19"/>
      <c r="AD11" s="19"/>
    </row>
    <row r="12" spans="1:30" x14ac:dyDescent="0.25">
      <c r="B12" s="17" t="s">
        <v>14</v>
      </c>
      <c r="C12" s="67" t="s">
        <v>40</v>
      </c>
      <c r="D12" s="211">
        <v>2</v>
      </c>
      <c r="E12" s="212">
        <v>1</v>
      </c>
      <c r="F12" s="213"/>
      <c r="G12" s="212">
        <v>3</v>
      </c>
      <c r="H12" s="213"/>
      <c r="I12" s="212">
        <v>4</v>
      </c>
      <c r="J12" s="213">
        <v>2</v>
      </c>
      <c r="K12" s="59">
        <f t="shared" si="0"/>
        <v>12</v>
      </c>
      <c r="L12" s="65">
        <v>4</v>
      </c>
      <c r="M12" s="118">
        <v>1</v>
      </c>
      <c r="N12" s="69">
        <f t="shared" si="1"/>
        <v>25</v>
      </c>
      <c r="O12" s="70"/>
      <c r="U12" s="35" t="s">
        <v>17</v>
      </c>
      <c r="V12" s="41">
        <v>20000</v>
      </c>
      <c r="W12" s="20"/>
      <c r="X12" s="19"/>
      <c r="Y12" s="19"/>
      <c r="Z12" s="19"/>
      <c r="AA12" s="19"/>
      <c r="AB12" s="19"/>
      <c r="AC12" s="19"/>
      <c r="AD12" s="19"/>
    </row>
    <row r="13" spans="1:30" x14ac:dyDescent="0.25">
      <c r="B13" s="17" t="s">
        <v>17</v>
      </c>
      <c r="C13" s="67" t="s">
        <v>42</v>
      </c>
      <c r="D13" s="214">
        <v>35</v>
      </c>
      <c r="E13" s="215">
        <v>39</v>
      </c>
      <c r="F13" s="216">
        <v>41</v>
      </c>
      <c r="G13" s="215">
        <v>34</v>
      </c>
      <c r="H13" s="216">
        <v>28</v>
      </c>
      <c r="I13" s="215">
        <v>35</v>
      </c>
      <c r="J13" s="216">
        <v>39</v>
      </c>
      <c r="K13" s="217">
        <f t="shared" si="0"/>
        <v>251</v>
      </c>
      <c r="L13" s="65"/>
      <c r="M13" s="118"/>
      <c r="N13" s="69">
        <f t="shared" si="1"/>
        <v>251</v>
      </c>
      <c r="O13" s="70"/>
      <c r="U13" s="35" t="s">
        <v>20</v>
      </c>
      <c r="V13" s="36">
        <v>25000</v>
      </c>
      <c r="W13" s="20"/>
      <c r="X13" s="19"/>
      <c r="Y13" s="19"/>
      <c r="Z13" s="19"/>
      <c r="AA13" s="19"/>
      <c r="AB13" s="19"/>
      <c r="AC13" s="19"/>
      <c r="AD13" s="19"/>
    </row>
    <row r="14" spans="1:30" x14ac:dyDescent="0.25">
      <c r="B14" s="17" t="s">
        <v>20</v>
      </c>
      <c r="C14" s="67" t="s">
        <v>39</v>
      </c>
      <c r="D14" s="211">
        <v>16</v>
      </c>
      <c r="E14" s="212">
        <v>4</v>
      </c>
      <c r="F14" s="213">
        <v>6</v>
      </c>
      <c r="G14" s="212">
        <v>2</v>
      </c>
      <c r="H14" s="213">
        <v>5</v>
      </c>
      <c r="I14" s="212">
        <v>6</v>
      </c>
      <c r="J14" s="213">
        <v>11</v>
      </c>
      <c r="K14" s="59">
        <f t="shared" si="0"/>
        <v>50</v>
      </c>
      <c r="L14" s="65"/>
      <c r="M14" s="118"/>
      <c r="N14" s="69">
        <f t="shared" si="1"/>
        <v>50</v>
      </c>
      <c r="O14" s="66" t="s">
        <v>37</v>
      </c>
      <c r="U14" s="35" t="s">
        <v>231</v>
      </c>
      <c r="V14" s="41">
        <v>10000</v>
      </c>
      <c r="W14" s="20"/>
      <c r="X14" s="19"/>
      <c r="Y14" s="19"/>
      <c r="Z14" s="19"/>
      <c r="AA14" s="19"/>
      <c r="AB14" s="19"/>
      <c r="AC14" s="19"/>
      <c r="AD14" s="19"/>
    </row>
    <row r="15" spans="1:30" x14ac:dyDescent="0.25">
      <c r="B15" s="17" t="s">
        <v>44</v>
      </c>
      <c r="C15" s="67" t="s">
        <v>45</v>
      </c>
      <c r="D15" s="214">
        <v>14</v>
      </c>
      <c r="E15" s="215">
        <v>20</v>
      </c>
      <c r="F15" s="216">
        <v>10</v>
      </c>
      <c r="G15" s="215">
        <v>5</v>
      </c>
      <c r="H15" s="216">
        <v>11</v>
      </c>
      <c r="I15" s="215">
        <v>10</v>
      </c>
      <c r="J15" s="216">
        <v>30</v>
      </c>
      <c r="K15" s="217">
        <f t="shared" si="0"/>
        <v>100</v>
      </c>
      <c r="L15" s="65">
        <v>1</v>
      </c>
      <c r="M15" s="118">
        <v>1</v>
      </c>
      <c r="N15" s="69">
        <f t="shared" si="1"/>
        <v>107</v>
      </c>
      <c r="O15" s="218" t="s">
        <v>232</v>
      </c>
      <c r="U15" s="35" t="s">
        <v>25</v>
      </c>
      <c r="V15" s="36">
        <v>25000</v>
      </c>
      <c r="W15" s="20"/>
      <c r="X15" s="19"/>
      <c r="Y15" s="19"/>
      <c r="Z15" s="19"/>
      <c r="AA15" s="19"/>
      <c r="AB15" s="19"/>
      <c r="AC15" s="19"/>
      <c r="AD15" s="19"/>
    </row>
    <row r="16" spans="1:30" x14ac:dyDescent="0.25">
      <c r="B16" s="17" t="s">
        <v>49</v>
      </c>
      <c r="C16" s="67" t="s">
        <v>50</v>
      </c>
      <c r="D16" s="211"/>
      <c r="E16" s="212"/>
      <c r="F16" s="213">
        <v>3</v>
      </c>
      <c r="G16" s="212">
        <v>6</v>
      </c>
      <c r="H16" s="213">
        <v>2</v>
      </c>
      <c r="I16" s="212">
        <v>5</v>
      </c>
      <c r="J16" s="213">
        <v>3</v>
      </c>
      <c r="K16" s="59">
        <f t="shared" si="0"/>
        <v>19</v>
      </c>
      <c r="L16" s="65">
        <v>4</v>
      </c>
      <c r="M16" s="118"/>
      <c r="N16" s="69">
        <f t="shared" si="1"/>
        <v>27</v>
      </c>
      <c r="O16" s="70"/>
      <c r="U16" s="17" t="s">
        <v>233</v>
      </c>
      <c r="V16" s="219">
        <v>5000</v>
      </c>
      <c r="W16" s="16" t="s">
        <v>234</v>
      </c>
      <c r="X16"/>
      <c r="Y16" s="19"/>
      <c r="Z16" s="19"/>
      <c r="AA16" s="19"/>
      <c r="AB16" s="19"/>
      <c r="AC16" s="19"/>
      <c r="AD16" s="19"/>
    </row>
    <row r="17" spans="2:30" x14ac:dyDescent="0.25">
      <c r="B17" s="17" t="s">
        <v>25</v>
      </c>
      <c r="C17" s="67" t="s">
        <v>60</v>
      </c>
      <c r="D17" s="214">
        <v>2</v>
      </c>
      <c r="E17" s="215">
        <v>4</v>
      </c>
      <c r="F17" s="216">
        <v>2</v>
      </c>
      <c r="G17" s="215">
        <v>3</v>
      </c>
      <c r="H17" s="216"/>
      <c r="I17" s="215"/>
      <c r="J17" s="216">
        <v>1</v>
      </c>
      <c r="K17" s="217">
        <f t="shared" si="0"/>
        <v>12</v>
      </c>
      <c r="L17" s="65">
        <v>4</v>
      </c>
      <c r="M17" s="146"/>
      <c r="N17" s="58">
        <f t="shared" si="1"/>
        <v>20</v>
      </c>
      <c r="O17" s="66" t="s">
        <v>37</v>
      </c>
      <c r="P17" s="16" t="s">
        <v>38</v>
      </c>
      <c r="U17" s="35" t="s">
        <v>44</v>
      </c>
      <c r="V17" s="41"/>
      <c r="W17" s="20"/>
      <c r="X17" s="19"/>
      <c r="Y17" s="19"/>
      <c r="Z17" s="19"/>
      <c r="AA17" s="19"/>
      <c r="AB17" s="19"/>
      <c r="AC17" s="19"/>
      <c r="AD17" s="19"/>
    </row>
    <row r="18" spans="2:30" x14ac:dyDescent="0.25">
      <c r="C18" s="77"/>
      <c r="D18" s="78"/>
      <c r="E18" s="78"/>
      <c r="F18" s="78"/>
      <c r="G18" s="78"/>
      <c r="H18" s="78"/>
      <c r="I18" s="78"/>
      <c r="J18" s="78"/>
      <c r="K18" s="78"/>
      <c r="L18" s="220"/>
      <c r="M18" s="79"/>
      <c r="N18" s="79"/>
      <c r="O18" s="80"/>
      <c r="U18" s="18"/>
      <c r="W18" s="20"/>
      <c r="X18" s="19"/>
      <c r="Y18" s="19"/>
      <c r="Z18" s="19"/>
      <c r="AA18" s="19"/>
      <c r="AB18" s="19"/>
      <c r="AC18" s="19"/>
      <c r="AD18" s="19"/>
    </row>
    <row r="19" spans="2:30" x14ac:dyDescent="0.25">
      <c r="B19" s="17"/>
      <c r="C19" s="86" t="s">
        <v>61</v>
      </c>
      <c r="D19" s="214">
        <v>7</v>
      </c>
      <c r="E19" s="215">
        <v>11</v>
      </c>
      <c r="F19" s="216">
        <v>11</v>
      </c>
      <c r="G19" s="215">
        <v>18</v>
      </c>
      <c r="H19" s="216">
        <v>23</v>
      </c>
      <c r="I19" s="215">
        <v>27</v>
      </c>
      <c r="J19" s="216">
        <v>16</v>
      </c>
      <c r="K19" s="64">
        <f t="shared" ref="K19:K29" si="2">SUM(D19:J19)</f>
        <v>113</v>
      </c>
      <c r="L19" s="65"/>
      <c r="M19" s="118"/>
      <c r="N19" s="69">
        <f t="shared" ref="N19:N29" si="3">(K19*$H$4)+(L19*$H$5)+(M19*$H$6)</f>
        <v>113</v>
      </c>
      <c r="O19" s="87"/>
      <c r="T19" s="17" t="s">
        <v>41</v>
      </c>
      <c r="U19" s="18"/>
      <c r="V19" s="19">
        <f>V7-V8-(SUM(V10:V17))</f>
        <v>1602500</v>
      </c>
      <c r="W19" s="20"/>
      <c r="X19" s="19"/>
      <c r="Y19" s="19"/>
      <c r="Z19" s="19"/>
      <c r="AA19" s="19"/>
      <c r="AB19" s="19"/>
      <c r="AC19" s="19"/>
      <c r="AD19" s="19"/>
    </row>
    <row r="20" spans="2:30" x14ac:dyDescent="0.25">
      <c r="B20" s="17"/>
      <c r="C20" s="67" t="s">
        <v>62</v>
      </c>
      <c r="D20" s="214">
        <v>44</v>
      </c>
      <c r="E20" s="215">
        <v>14</v>
      </c>
      <c r="F20" s="216">
        <v>18</v>
      </c>
      <c r="G20" s="215">
        <v>15</v>
      </c>
      <c r="H20" s="216">
        <v>8</v>
      </c>
      <c r="I20" s="215">
        <v>17</v>
      </c>
      <c r="J20" s="216">
        <v>35</v>
      </c>
      <c r="K20" s="64">
        <f t="shared" si="2"/>
        <v>151</v>
      </c>
      <c r="L20" s="65"/>
      <c r="M20" s="118"/>
      <c r="N20" s="69">
        <f t="shared" si="3"/>
        <v>151</v>
      </c>
      <c r="O20" s="218" t="s">
        <v>232</v>
      </c>
      <c r="U20" s="18"/>
      <c r="W20" s="20"/>
      <c r="X20" s="19"/>
      <c r="Y20" s="19"/>
      <c r="Z20" s="19"/>
      <c r="AA20" s="19"/>
      <c r="AB20" s="19"/>
      <c r="AC20" s="19"/>
      <c r="AD20" s="19"/>
    </row>
    <row r="21" spans="2:30" x14ac:dyDescent="0.25">
      <c r="C21" s="67" t="s">
        <v>64</v>
      </c>
      <c r="D21" s="214">
        <v>5</v>
      </c>
      <c r="E21" s="215">
        <v>6</v>
      </c>
      <c r="F21" s="216">
        <v>6</v>
      </c>
      <c r="G21" s="215">
        <v>8</v>
      </c>
      <c r="H21" s="216">
        <v>4</v>
      </c>
      <c r="I21" s="215">
        <v>10</v>
      </c>
      <c r="J21" s="216">
        <v>12</v>
      </c>
      <c r="K21" s="64">
        <f t="shared" si="2"/>
        <v>51</v>
      </c>
      <c r="L21" s="65"/>
      <c r="M21" s="118"/>
      <c r="N21" s="69">
        <f t="shared" si="3"/>
        <v>51</v>
      </c>
      <c r="O21" s="218" t="s">
        <v>232</v>
      </c>
      <c r="R21" s="18"/>
      <c r="T21" s="20"/>
      <c r="U21" s="19"/>
      <c r="V21" s="19"/>
      <c r="W21" s="19" t="s">
        <v>34</v>
      </c>
      <c r="X21" s="19" t="s">
        <v>35</v>
      </c>
      <c r="Y21" s="19" t="s">
        <v>35</v>
      </c>
      <c r="Z21" s="19" t="s">
        <v>46</v>
      </c>
      <c r="AA21" s="19" t="s">
        <v>47</v>
      </c>
      <c r="AB21" s="16" t="s">
        <v>48</v>
      </c>
      <c r="AC21"/>
      <c r="AD21"/>
    </row>
    <row r="22" spans="2:30" x14ac:dyDescent="0.25">
      <c r="C22" s="67" t="s">
        <v>66</v>
      </c>
      <c r="D22" s="214">
        <v>4</v>
      </c>
      <c r="E22" s="215"/>
      <c r="F22" s="216"/>
      <c r="G22" s="215"/>
      <c r="H22" s="216"/>
      <c r="I22" s="215"/>
      <c r="J22" s="216">
        <v>2</v>
      </c>
      <c r="K22" s="64">
        <f t="shared" si="2"/>
        <v>6</v>
      </c>
      <c r="L22" s="65"/>
      <c r="M22" s="118"/>
      <c r="N22" s="69">
        <f t="shared" si="3"/>
        <v>6</v>
      </c>
      <c r="O22" s="87"/>
      <c r="Q22" s="30" t="s">
        <v>51</v>
      </c>
      <c r="R22" s="18" t="s">
        <v>52</v>
      </c>
      <c r="S22" s="16" t="s">
        <v>53</v>
      </c>
      <c r="T22" s="20" t="s">
        <v>54</v>
      </c>
      <c r="U22" s="19" t="s">
        <v>55</v>
      </c>
      <c r="V22" s="19" t="s">
        <v>47</v>
      </c>
      <c r="W22" s="19" t="s">
        <v>56</v>
      </c>
      <c r="X22" s="19" t="s">
        <v>57</v>
      </c>
      <c r="Y22" s="19" t="s">
        <v>58</v>
      </c>
      <c r="Z22" s="19" t="s">
        <v>59</v>
      </c>
      <c r="AA22" s="19" t="s">
        <v>57</v>
      </c>
      <c r="AB22"/>
      <c r="AC22"/>
      <c r="AD22"/>
    </row>
    <row r="23" spans="2:30" x14ac:dyDescent="0.25">
      <c r="C23" s="67" t="s">
        <v>67</v>
      </c>
      <c r="D23" s="214"/>
      <c r="E23" s="215"/>
      <c r="F23" s="216">
        <v>15</v>
      </c>
      <c r="G23" s="215">
        <v>4</v>
      </c>
      <c r="H23" s="216">
        <v>1</v>
      </c>
      <c r="I23" s="215">
        <v>13</v>
      </c>
      <c r="J23" s="216">
        <v>4</v>
      </c>
      <c r="K23" s="64">
        <f t="shared" si="2"/>
        <v>37</v>
      </c>
      <c r="L23" s="65"/>
      <c r="M23" s="118"/>
      <c r="N23" s="69">
        <f t="shared" si="3"/>
        <v>37</v>
      </c>
      <c r="O23" s="87"/>
      <c r="Q23" s="30">
        <v>1</v>
      </c>
      <c r="R23" s="31" t="s">
        <v>8</v>
      </c>
      <c r="S23" s="71">
        <v>0.05</v>
      </c>
      <c r="T23" s="72">
        <v>10</v>
      </c>
      <c r="U23" s="73">
        <f>V19*0.0015</f>
        <v>2403.75</v>
      </c>
      <c r="V23" s="73">
        <f>T23*U23</f>
        <v>24037.5</v>
      </c>
      <c r="W23" s="73">
        <f>V19*S23</f>
        <v>80125</v>
      </c>
      <c r="X23" s="74">
        <f t="shared" ref="X23:X28" si="4">W23-V23</f>
        <v>56087.5</v>
      </c>
      <c r="Y23" s="73">
        <f t="shared" ref="Y23:Y28" si="5">X23/T23</f>
        <v>5608.75</v>
      </c>
      <c r="Z23" s="75">
        <f t="shared" ref="Z23:Z28" si="6">Y23+U23</f>
        <v>8012.5</v>
      </c>
      <c r="AA23" s="73">
        <f t="shared" ref="AA23:AA28" si="7">Z23*T23</f>
        <v>80125</v>
      </c>
      <c r="AB23" s="85">
        <f>Z23/15</f>
        <v>534.16666666666663</v>
      </c>
      <c r="AC23"/>
      <c r="AD23"/>
    </row>
    <row r="24" spans="2:30" x14ac:dyDescent="0.25">
      <c r="C24" s="67" t="s">
        <v>235</v>
      </c>
      <c r="D24" s="214">
        <v>4</v>
      </c>
      <c r="E24" s="215">
        <v>13</v>
      </c>
      <c r="F24" s="216">
        <v>3</v>
      </c>
      <c r="G24" s="215">
        <v>9</v>
      </c>
      <c r="H24" s="216">
        <v>3</v>
      </c>
      <c r="I24" s="215">
        <v>2</v>
      </c>
      <c r="J24" s="216">
        <v>10</v>
      </c>
      <c r="K24" s="64">
        <f t="shared" si="2"/>
        <v>44</v>
      </c>
      <c r="L24" s="65">
        <v>1</v>
      </c>
      <c r="M24" s="118"/>
      <c r="N24" s="69">
        <f t="shared" si="3"/>
        <v>46</v>
      </c>
      <c r="O24" s="87"/>
      <c r="Q24" s="30">
        <v>2</v>
      </c>
      <c r="R24" s="37" t="s">
        <v>12</v>
      </c>
      <c r="S24" s="81">
        <v>8.5000000000000006E-2</v>
      </c>
      <c r="T24" s="82">
        <v>9</v>
      </c>
      <c r="U24" s="41">
        <f>V19*0.0025</f>
        <v>4006.25</v>
      </c>
      <c r="V24" s="83">
        <f>T24*U24</f>
        <v>36056.25</v>
      </c>
      <c r="W24" s="41">
        <f>V19*S24</f>
        <v>136212.5</v>
      </c>
      <c r="X24" s="83">
        <f t="shared" si="4"/>
        <v>100156.25</v>
      </c>
      <c r="Y24" s="41">
        <f t="shared" si="5"/>
        <v>11128.472222222223</v>
      </c>
      <c r="Z24" s="84">
        <f t="shared" si="6"/>
        <v>15134.722222222223</v>
      </c>
      <c r="AA24" s="41">
        <f t="shared" si="7"/>
        <v>136212.5</v>
      </c>
      <c r="AB24" s="85">
        <f>Z24/31</f>
        <v>488.21684587813621</v>
      </c>
      <c r="AC24"/>
      <c r="AD24"/>
    </row>
    <row r="25" spans="2:30" x14ac:dyDescent="0.25">
      <c r="C25" s="67" t="s">
        <v>69</v>
      </c>
      <c r="D25" s="214"/>
      <c r="E25" s="215">
        <v>1</v>
      </c>
      <c r="F25" s="216"/>
      <c r="G25" s="215"/>
      <c r="H25" s="216"/>
      <c r="I25" s="215"/>
      <c r="J25" s="216"/>
      <c r="K25" s="64">
        <f t="shared" si="2"/>
        <v>1</v>
      </c>
      <c r="L25" s="65"/>
      <c r="M25" s="118"/>
      <c r="N25" s="69">
        <f t="shared" si="3"/>
        <v>1</v>
      </c>
      <c r="O25" s="87"/>
      <c r="Q25" s="30">
        <v>3</v>
      </c>
      <c r="R25" s="42" t="s">
        <v>15</v>
      </c>
      <c r="S25" s="88">
        <v>0.1</v>
      </c>
      <c r="T25" s="89">
        <v>7</v>
      </c>
      <c r="U25" s="90">
        <f>V19*0.005</f>
        <v>8012.5</v>
      </c>
      <c r="V25" s="91">
        <f>T25*U25</f>
        <v>56087.5</v>
      </c>
      <c r="W25" s="90">
        <f>V19*S25</f>
        <v>160250</v>
      </c>
      <c r="X25" s="90">
        <f t="shared" si="4"/>
        <v>104162.5</v>
      </c>
      <c r="Y25" s="90">
        <f t="shared" si="5"/>
        <v>14880.357142857143</v>
      </c>
      <c r="Z25" s="92">
        <f t="shared" si="6"/>
        <v>22892.857142857145</v>
      </c>
      <c r="AA25" s="90">
        <f t="shared" si="7"/>
        <v>160250</v>
      </c>
      <c r="AB25" s="85">
        <f>Z25/51</f>
        <v>448.87955182072835</v>
      </c>
      <c r="AC25"/>
      <c r="AD25"/>
    </row>
    <row r="26" spans="2:30" x14ac:dyDescent="0.25">
      <c r="C26" s="67" t="s">
        <v>70</v>
      </c>
      <c r="D26" s="214">
        <v>6</v>
      </c>
      <c r="E26" s="215">
        <v>8</v>
      </c>
      <c r="F26" s="216">
        <v>7</v>
      </c>
      <c r="G26" s="215">
        <v>7</v>
      </c>
      <c r="H26" s="216">
        <v>2</v>
      </c>
      <c r="I26" s="215">
        <v>9</v>
      </c>
      <c r="J26" s="216">
        <v>4</v>
      </c>
      <c r="K26" s="64">
        <f t="shared" si="2"/>
        <v>43</v>
      </c>
      <c r="L26" s="65"/>
      <c r="M26" s="118"/>
      <c r="N26" s="69">
        <f t="shared" si="3"/>
        <v>43</v>
      </c>
      <c r="O26" s="87"/>
      <c r="Q26" s="30">
        <v>4</v>
      </c>
      <c r="R26" s="45" t="s">
        <v>18</v>
      </c>
      <c r="S26" s="93">
        <v>0.12</v>
      </c>
      <c r="T26" s="94">
        <v>6</v>
      </c>
      <c r="U26" s="36">
        <f>V19*0.01</f>
        <v>16025</v>
      </c>
      <c r="V26" s="95">
        <f>T26*U26</f>
        <v>96150</v>
      </c>
      <c r="W26" s="36">
        <f>V19*S26</f>
        <v>192300</v>
      </c>
      <c r="X26" s="36">
        <f t="shared" si="4"/>
        <v>96150</v>
      </c>
      <c r="Y26" s="36">
        <f t="shared" si="5"/>
        <v>16025</v>
      </c>
      <c r="Z26" s="96">
        <f t="shared" si="6"/>
        <v>32050</v>
      </c>
      <c r="AA26" s="36">
        <f t="shared" si="7"/>
        <v>192300</v>
      </c>
      <c r="AB26" s="85">
        <f>Z26/71</f>
        <v>451.40845070422534</v>
      </c>
      <c r="AC26"/>
      <c r="AD26"/>
    </row>
    <row r="27" spans="2:30" ht="12" customHeight="1" x14ac:dyDescent="0.25">
      <c r="C27" s="67" t="s">
        <v>71</v>
      </c>
      <c r="D27" s="214">
        <v>30</v>
      </c>
      <c r="E27" s="215">
        <v>22</v>
      </c>
      <c r="F27" s="216">
        <v>18</v>
      </c>
      <c r="G27" s="215">
        <v>18</v>
      </c>
      <c r="H27" s="216">
        <v>5</v>
      </c>
      <c r="I27" s="215">
        <v>24</v>
      </c>
      <c r="J27" s="216">
        <v>20</v>
      </c>
      <c r="K27" s="64">
        <f t="shared" si="2"/>
        <v>137</v>
      </c>
      <c r="L27" s="65"/>
      <c r="M27" s="118"/>
      <c r="N27" s="69">
        <f t="shared" si="3"/>
        <v>137</v>
      </c>
      <c r="O27" s="87"/>
      <c r="Q27" s="30">
        <v>5</v>
      </c>
      <c r="R27" s="208" t="s">
        <v>21</v>
      </c>
      <c r="S27" s="221">
        <v>0.32</v>
      </c>
      <c r="T27" s="222">
        <v>11</v>
      </c>
      <c r="U27" s="223">
        <f>V19*0.015</f>
        <v>24037.5</v>
      </c>
      <c r="V27" s="224">
        <f>U27*T27</f>
        <v>264412.5</v>
      </c>
      <c r="W27" s="223">
        <f>V19*S27</f>
        <v>512800</v>
      </c>
      <c r="X27" s="223">
        <f t="shared" si="4"/>
        <v>248387.5</v>
      </c>
      <c r="Y27" s="223">
        <f t="shared" si="5"/>
        <v>22580.68181818182</v>
      </c>
      <c r="Z27" s="225">
        <f t="shared" si="6"/>
        <v>46618.181818181823</v>
      </c>
      <c r="AA27" s="223">
        <f t="shared" si="7"/>
        <v>512800.00000000006</v>
      </c>
      <c r="AB27" s="85">
        <f>Z27/100</f>
        <v>466.18181818181824</v>
      </c>
      <c r="AC27"/>
      <c r="AD27"/>
    </row>
    <row r="28" spans="2:30" x14ac:dyDescent="0.25">
      <c r="C28" s="67" t="s">
        <v>72</v>
      </c>
      <c r="D28" s="214">
        <v>3</v>
      </c>
      <c r="E28" s="215"/>
      <c r="F28" s="216"/>
      <c r="G28" s="215"/>
      <c r="H28" s="216"/>
      <c r="I28" s="215"/>
      <c r="J28" s="216"/>
      <c r="K28" s="64">
        <f t="shared" si="2"/>
        <v>3</v>
      </c>
      <c r="L28" s="65"/>
      <c r="M28" s="118"/>
      <c r="N28" s="69">
        <f t="shared" si="3"/>
        <v>3</v>
      </c>
      <c r="O28" s="87"/>
      <c r="Q28" s="30">
        <v>6</v>
      </c>
      <c r="R28" s="101" t="s">
        <v>65</v>
      </c>
      <c r="S28" s="102">
        <v>0.32500000000000001</v>
      </c>
      <c r="T28" s="103">
        <v>8</v>
      </c>
      <c r="U28" s="104">
        <f>V19*0.02</f>
        <v>32050</v>
      </c>
      <c r="V28" s="105">
        <f>U28*T28</f>
        <v>256400</v>
      </c>
      <c r="W28" s="104">
        <f>V19*S28</f>
        <v>520812.5</v>
      </c>
      <c r="X28" s="104">
        <f t="shared" si="4"/>
        <v>264412.5</v>
      </c>
      <c r="Y28" s="104">
        <f t="shared" si="5"/>
        <v>33051.5625</v>
      </c>
      <c r="Z28" s="106">
        <f t="shared" si="6"/>
        <v>65101.5625</v>
      </c>
      <c r="AA28" s="104">
        <f t="shared" si="7"/>
        <v>520812.5</v>
      </c>
      <c r="AB28" s="85">
        <f>Z28/150</f>
        <v>434.01041666666669</v>
      </c>
      <c r="AC28"/>
      <c r="AD28"/>
    </row>
    <row r="29" spans="2:30" x14ac:dyDescent="0.25">
      <c r="C29" s="67" t="s">
        <v>73</v>
      </c>
      <c r="D29" s="214">
        <v>15</v>
      </c>
      <c r="E29" s="215">
        <v>25</v>
      </c>
      <c r="F29" s="216">
        <v>8</v>
      </c>
      <c r="G29" s="215">
        <v>28</v>
      </c>
      <c r="H29" s="216">
        <v>12</v>
      </c>
      <c r="I29" s="215">
        <v>28</v>
      </c>
      <c r="J29" s="216">
        <v>35</v>
      </c>
      <c r="K29" s="64">
        <f t="shared" si="2"/>
        <v>151</v>
      </c>
      <c r="L29" s="65"/>
      <c r="M29" s="118"/>
      <c r="N29" s="69">
        <f t="shared" si="3"/>
        <v>151</v>
      </c>
      <c r="O29" s="218" t="s">
        <v>232</v>
      </c>
      <c r="U29"/>
      <c r="W29"/>
      <c r="X29"/>
      <c r="Y29"/>
      <c r="Z29"/>
      <c r="AA29"/>
      <c r="AB29"/>
      <c r="AC29"/>
      <c r="AD29"/>
    </row>
    <row r="30" spans="2:30" x14ac:dyDescent="0.25">
      <c r="C30" s="67" t="s">
        <v>236</v>
      </c>
      <c r="D30" s="214"/>
      <c r="E30" s="215"/>
      <c r="F30" s="216"/>
      <c r="G30" s="215"/>
      <c r="H30" s="216"/>
      <c r="I30" s="215">
        <v>5</v>
      </c>
      <c r="J30" s="216"/>
      <c r="K30" s="64"/>
      <c r="L30" s="65"/>
      <c r="M30" s="118"/>
      <c r="N30" s="69"/>
      <c r="O30" s="87"/>
      <c r="R30" s="107" t="s">
        <v>68</v>
      </c>
      <c r="S30" s="108">
        <f>SUM(S23:S28)</f>
        <v>1</v>
      </c>
      <c r="T30" s="109">
        <f>SUM(T23:T28)</f>
        <v>51</v>
      </c>
      <c r="U30" s="110"/>
      <c r="V30" s="110"/>
      <c r="W30" s="110"/>
      <c r="X30" s="110"/>
      <c r="Y30" s="110"/>
      <c r="Z30" s="110"/>
      <c r="AA30" s="111">
        <f>SUM(AA23:AA27)</f>
        <v>1081687.5</v>
      </c>
      <c r="AB30"/>
      <c r="AC30"/>
      <c r="AD30"/>
    </row>
    <row r="31" spans="2:30" x14ac:dyDescent="0.25">
      <c r="C31" s="67" t="s">
        <v>75</v>
      </c>
      <c r="D31" s="214"/>
      <c r="E31" s="215"/>
      <c r="F31" s="216">
        <v>5</v>
      </c>
      <c r="G31" s="215">
        <v>21</v>
      </c>
      <c r="H31" s="216">
        <v>33</v>
      </c>
      <c r="I31" s="215">
        <v>37</v>
      </c>
      <c r="J31" s="216">
        <v>25</v>
      </c>
      <c r="K31" s="64">
        <f t="shared" ref="K31:K62" si="8">SUM(D31:J31)</f>
        <v>121</v>
      </c>
      <c r="L31" s="65"/>
      <c r="M31" s="118"/>
      <c r="N31" s="69">
        <f t="shared" ref="N31:N62" si="9">(K31*$H$4)+(L31*$H$5)+(M31*$H$6)</f>
        <v>121</v>
      </c>
      <c r="O31" s="87"/>
      <c r="U31"/>
      <c r="W31"/>
      <c r="X31"/>
      <c r="Y31"/>
      <c r="Z31"/>
      <c r="AA31"/>
      <c r="AB31"/>
      <c r="AC31"/>
      <c r="AD31"/>
    </row>
    <row r="32" spans="2:30" x14ac:dyDescent="0.25">
      <c r="C32" s="67" t="s">
        <v>78</v>
      </c>
      <c r="D32" s="214">
        <v>9</v>
      </c>
      <c r="E32" s="215">
        <v>5</v>
      </c>
      <c r="F32" s="216">
        <v>5</v>
      </c>
      <c r="G32" s="215"/>
      <c r="H32" s="216">
        <v>8</v>
      </c>
      <c r="I32" s="215">
        <v>13</v>
      </c>
      <c r="J32" s="216">
        <v>18</v>
      </c>
      <c r="K32" s="64">
        <f t="shared" si="8"/>
        <v>58</v>
      </c>
      <c r="L32" s="65"/>
      <c r="M32" s="118">
        <v>1</v>
      </c>
      <c r="N32" s="69">
        <f t="shared" si="9"/>
        <v>63</v>
      </c>
      <c r="O32" s="87"/>
      <c r="U32"/>
      <c r="W32"/>
      <c r="X32"/>
      <c r="Y32"/>
      <c r="Z32"/>
      <c r="AA32"/>
      <c r="AB32"/>
      <c r="AC32"/>
      <c r="AD32"/>
    </row>
    <row r="33" spans="3:30" x14ac:dyDescent="0.25">
      <c r="C33" s="67" t="s">
        <v>79</v>
      </c>
      <c r="D33" s="214"/>
      <c r="E33" s="215"/>
      <c r="F33" s="216"/>
      <c r="G33" s="215"/>
      <c r="H33" s="216"/>
      <c r="I33" s="215"/>
      <c r="J33" s="216"/>
      <c r="K33" s="64">
        <f t="shared" si="8"/>
        <v>0</v>
      </c>
      <c r="L33" s="65"/>
      <c r="M33" s="118"/>
      <c r="N33" s="69">
        <f t="shared" si="9"/>
        <v>0</v>
      </c>
      <c r="O33" s="87"/>
      <c r="U33"/>
      <c r="W33"/>
      <c r="X33"/>
      <c r="Y33"/>
      <c r="Z33"/>
      <c r="AA33"/>
      <c r="AB33"/>
      <c r="AC33"/>
      <c r="AD33"/>
    </row>
    <row r="34" spans="3:30" x14ac:dyDescent="0.25">
      <c r="C34" s="67" t="s">
        <v>80</v>
      </c>
      <c r="D34" s="214"/>
      <c r="E34" s="215"/>
      <c r="F34" s="216"/>
      <c r="G34" s="215"/>
      <c r="H34" s="216">
        <v>4</v>
      </c>
      <c r="I34" s="215">
        <v>2</v>
      </c>
      <c r="J34" s="216">
        <v>1</v>
      </c>
      <c r="K34" s="64">
        <f t="shared" si="8"/>
        <v>7</v>
      </c>
      <c r="L34" s="65"/>
      <c r="M34" s="118"/>
      <c r="N34" s="69">
        <f t="shared" si="9"/>
        <v>7</v>
      </c>
      <c r="O34" s="87"/>
      <c r="U34"/>
      <c r="W34"/>
      <c r="X34"/>
      <c r="Y34"/>
      <c r="Z34"/>
      <c r="AA34"/>
      <c r="AB34"/>
      <c r="AC34" s="19"/>
      <c r="AD34" s="19"/>
    </row>
    <row r="35" spans="3:30" x14ac:dyDescent="0.25">
      <c r="C35" s="67" t="s">
        <v>193</v>
      </c>
      <c r="D35" s="214">
        <v>3</v>
      </c>
      <c r="E35" s="215">
        <v>8</v>
      </c>
      <c r="F35" s="216">
        <v>4</v>
      </c>
      <c r="G35" s="215">
        <v>1</v>
      </c>
      <c r="H35" s="216">
        <v>4</v>
      </c>
      <c r="I35" s="215"/>
      <c r="J35" s="216"/>
      <c r="K35" s="64">
        <f t="shared" si="8"/>
        <v>20</v>
      </c>
      <c r="L35" s="65"/>
      <c r="M35" s="118"/>
      <c r="N35" s="69">
        <f t="shared" si="9"/>
        <v>20</v>
      </c>
      <c r="O35" s="87"/>
      <c r="U35"/>
      <c r="W35"/>
      <c r="X35"/>
      <c r="Y35"/>
      <c r="Z35"/>
      <c r="AA35"/>
      <c r="AB35"/>
      <c r="AC35" s="19"/>
      <c r="AD35" s="19"/>
    </row>
    <row r="36" spans="3:30" x14ac:dyDescent="0.25">
      <c r="C36" s="67" t="s">
        <v>81</v>
      </c>
      <c r="D36" s="214"/>
      <c r="E36" s="215"/>
      <c r="F36" s="216"/>
      <c r="G36" s="215"/>
      <c r="H36" s="216"/>
      <c r="I36" s="215"/>
      <c r="J36" s="216"/>
      <c r="K36" s="64">
        <f t="shared" si="8"/>
        <v>0</v>
      </c>
      <c r="L36" s="65"/>
      <c r="M36" s="118"/>
      <c r="N36" s="69">
        <f t="shared" si="9"/>
        <v>0</v>
      </c>
      <c r="O36" s="87"/>
      <c r="U36"/>
      <c r="W36"/>
      <c r="X36"/>
      <c r="Y36"/>
      <c r="Z36"/>
      <c r="AA36"/>
      <c r="AB36"/>
      <c r="AC36" s="19"/>
      <c r="AD36" s="19"/>
    </row>
    <row r="37" spans="3:30" x14ac:dyDescent="0.25">
      <c r="C37" s="67" t="s">
        <v>82</v>
      </c>
      <c r="D37" s="214">
        <v>22</v>
      </c>
      <c r="E37" s="215">
        <v>2</v>
      </c>
      <c r="F37" s="216"/>
      <c r="G37" s="215">
        <v>3</v>
      </c>
      <c r="H37" s="216">
        <v>5</v>
      </c>
      <c r="I37" s="215">
        <v>6</v>
      </c>
      <c r="J37" s="216">
        <v>1</v>
      </c>
      <c r="K37" s="64">
        <f t="shared" si="8"/>
        <v>39</v>
      </c>
      <c r="L37" s="65"/>
      <c r="M37" s="118"/>
      <c r="N37" s="69">
        <f t="shared" si="9"/>
        <v>39</v>
      </c>
      <c r="O37" s="87"/>
      <c r="U37"/>
      <c r="W37"/>
      <c r="X37"/>
      <c r="Y37"/>
      <c r="Z37"/>
      <c r="AA37"/>
      <c r="AB37"/>
      <c r="AC37" s="19"/>
      <c r="AD37" s="19"/>
    </row>
    <row r="38" spans="3:30" x14ac:dyDescent="0.25">
      <c r="C38" s="67" t="s">
        <v>83</v>
      </c>
      <c r="D38" s="214"/>
      <c r="E38" s="215"/>
      <c r="F38" s="216"/>
      <c r="G38" s="215"/>
      <c r="H38" s="216">
        <v>5</v>
      </c>
      <c r="I38" s="215"/>
      <c r="J38" s="216"/>
      <c r="K38" s="64">
        <f t="shared" si="8"/>
        <v>5</v>
      </c>
      <c r="L38" s="65"/>
      <c r="M38" s="118"/>
      <c r="N38" s="69">
        <f t="shared" si="9"/>
        <v>5</v>
      </c>
      <c r="O38" s="87"/>
      <c r="U38"/>
      <c r="W38"/>
      <c r="X38"/>
      <c r="Y38"/>
      <c r="Z38"/>
      <c r="AA38"/>
      <c r="AB38"/>
      <c r="AC38" s="19"/>
      <c r="AD38" s="19"/>
    </row>
    <row r="39" spans="3:30" x14ac:dyDescent="0.25">
      <c r="C39" s="67" t="s">
        <v>84</v>
      </c>
      <c r="D39" s="214">
        <v>18</v>
      </c>
      <c r="E39" s="215">
        <v>6</v>
      </c>
      <c r="F39" s="216">
        <v>2</v>
      </c>
      <c r="G39" s="215">
        <v>3</v>
      </c>
      <c r="H39" s="216">
        <v>2</v>
      </c>
      <c r="I39" s="215"/>
      <c r="J39" s="216"/>
      <c r="K39" s="64">
        <f t="shared" si="8"/>
        <v>31</v>
      </c>
      <c r="L39" s="65"/>
      <c r="M39" s="118"/>
      <c r="N39" s="69">
        <f t="shared" si="9"/>
        <v>31</v>
      </c>
      <c r="O39" s="87"/>
      <c r="U39"/>
      <c r="W39"/>
      <c r="X39"/>
      <c r="Y39"/>
      <c r="Z39"/>
      <c r="AA39"/>
      <c r="AB39"/>
      <c r="AC39" s="19"/>
      <c r="AD39" s="19"/>
    </row>
    <row r="40" spans="3:30" x14ac:dyDescent="0.25">
      <c r="C40" s="67" t="s">
        <v>88</v>
      </c>
      <c r="D40" s="214">
        <v>10</v>
      </c>
      <c r="E40" s="215">
        <v>10</v>
      </c>
      <c r="F40" s="216">
        <v>9</v>
      </c>
      <c r="G40" s="215">
        <v>25</v>
      </c>
      <c r="H40" s="216">
        <v>12</v>
      </c>
      <c r="I40" s="215">
        <v>17</v>
      </c>
      <c r="J40" s="216">
        <v>35</v>
      </c>
      <c r="K40" s="64">
        <f t="shared" si="8"/>
        <v>118</v>
      </c>
      <c r="L40" s="65"/>
      <c r="M40" s="118"/>
      <c r="N40" s="69">
        <f t="shared" si="9"/>
        <v>118</v>
      </c>
      <c r="O40" s="87"/>
      <c r="U40"/>
      <c r="W40"/>
      <c r="X40"/>
      <c r="Y40"/>
      <c r="Z40"/>
      <c r="AA40"/>
      <c r="AB40"/>
      <c r="AC40" s="19"/>
      <c r="AD40" s="19"/>
    </row>
    <row r="41" spans="3:30" x14ac:dyDescent="0.25">
      <c r="C41" s="67" t="s">
        <v>89</v>
      </c>
      <c r="D41" s="214"/>
      <c r="E41" s="215"/>
      <c r="F41" s="216"/>
      <c r="G41" s="215"/>
      <c r="H41" s="216">
        <v>13</v>
      </c>
      <c r="I41" s="215">
        <v>17</v>
      </c>
      <c r="J41" s="216">
        <v>41</v>
      </c>
      <c r="K41" s="64">
        <f t="shared" si="8"/>
        <v>71</v>
      </c>
      <c r="L41" s="65"/>
      <c r="M41" s="118"/>
      <c r="N41" s="69">
        <f t="shared" si="9"/>
        <v>71</v>
      </c>
      <c r="O41" s="218" t="s">
        <v>232</v>
      </c>
      <c r="U41"/>
      <c r="W41"/>
      <c r="X41"/>
      <c r="Y41"/>
      <c r="Z41"/>
      <c r="AA41"/>
      <c r="AB41"/>
      <c r="AC41" s="19"/>
      <c r="AD41" s="19"/>
    </row>
    <row r="42" spans="3:30" x14ac:dyDescent="0.25">
      <c r="C42" s="67" t="s">
        <v>91</v>
      </c>
      <c r="D42" s="214"/>
      <c r="E42" s="215"/>
      <c r="F42" s="216"/>
      <c r="G42" s="215"/>
      <c r="H42" s="216"/>
      <c r="I42" s="215"/>
      <c r="J42" s="216"/>
      <c r="K42" s="64">
        <f t="shared" si="8"/>
        <v>0</v>
      </c>
      <c r="L42" s="65"/>
      <c r="M42" s="118"/>
      <c r="N42" s="69">
        <f t="shared" si="9"/>
        <v>0</v>
      </c>
      <c r="O42" s="87"/>
      <c r="U42"/>
      <c r="W42"/>
      <c r="X42"/>
      <c r="Y42"/>
      <c r="Z42"/>
      <c r="AA42"/>
      <c r="AB42"/>
      <c r="AC42" s="19"/>
      <c r="AD42" s="19"/>
    </row>
    <row r="43" spans="3:30" x14ac:dyDescent="0.25">
      <c r="C43" s="67" t="s">
        <v>92</v>
      </c>
      <c r="D43" s="214"/>
      <c r="E43" s="215">
        <v>1</v>
      </c>
      <c r="F43" s="216"/>
      <c r="G43" s="215"/>
      <c r="H43" s="216"/>
      <c r="I43" s="215">
        <v>6</v>
      </c>
      <c r="J43" s="216">
        <v>6</v>
      </c>
      <c r="K43" s="64">
        <f t="shared" si="8"/>
        <v>13</v>
      </c>
      <c r="L43" s="65"/>
      <c r="M43" s="118"/>
      <c r="N43" s="69">
        <f t="shared" si="9"/>
        <v>13</v>
      </c>
      <c r="O43" s="87"/>
      <c r="U43"/>
      <c r="W43"/>
      <c r="X43"/>
      <c r="Y43"/>
      <c r="Z43"/>
      <c r="AA43"/>
      <c r="AB43"/>
      <c r="AC43" s="19"/>
      <c r="AD43" s="19"/>
    </row>
    <row r="44" spans="3:30" x14ac:dyDescent="0.25">
      <c r="C44" s="67" t="s">
        <v>85</v>
      </c>
      <c r="D44" s="214">
        <v>27</v>
      </c>
      <c r="E44" s="215">
        <v>14</v>
      </c>
      <c r="F44" s="216">
        <v>10</v>
      </c>
      <c r="G44" s="215">
        <v>16</v>
      </c>
      <c r="H44" s="216">
        <v>22</v>
      </c>
      <c r="I44" s="215">
        <v>18</v>
      </c>
      <c r="J44" s="216">
        <v>21</v>
      </c>
      <c r="K44" s="64">
        <f t="shared" si="8"/>
        <v>128</v>
      </c>
      <c r="L44" s="65"/>
      <c r="M44" s="118">
        <v>1</v>
      </c>
      <c r="N44" s="69">
        <f t="shared" si="9"/>
        <v>133</v>
      </c>
      <c r="O44" s="87"/>
      <c r="U44" s="18"/>
      <c r="W44" s="20"/>
      <c r="X44" s="19"/>
      <c r="Y44" s="19"/>
      <c r="Z44" s="19"/>
      <c r="AA44" s="19"/>
      <c r="AB44" s="19"/>
      <c r="AC44" s="19"/>
      <c r="AD44" s="19"/>
    </row>
    <row r="45" spans="3:30" x14ac:dyDescent="0.25">
      <c r="C45" s="67" t="s">
        <v>86</v>
      </c>
      <c r="D45" s="214">
        <v>3</v>
      </c>
      <c r="E45" s="215"/>
      <c r="F45" s="216"/>
      <c r="G45" s="215"/>
      <c r="H45" s="216"/>
      <c r="I45" s="215"/>
      <c r="J45" s="216"/>
      <c r="K45" s="64">
        <f t="shared" si="8"/>
        <v>3</v>
      </c>
      <c r="L45" s="65"/>
      <c r="M45" s="118"/>
      <c r="N45" s="69">
        <f t="shared" si="9"/>
        <v>3</v>
      </c>
      <c r="O45" s="87"/>
      <c r="U45" s="18"/>
      <c r="W45" s="20"/>
      <c r="X45" s="19"/>
      <c r="Y45" s="19"/>
      <c r="Z45" s="19"/>
      <c r="AA45" s="19"/>
      <c r="AB45" s="19"/>
      <c r="AC45" s="19"/>
      <c r="AD45" s="19"/>
    </row>
    <row r="46" spans="3:30" x14ac:dyDescent="0.25">
      <c r="C46" s="67" t="s">
        <v>199</v>
      </c>
      <c r="D46" s="214"/>
      <c r="E46" s="215"/>
      <c r="F46" s="216"/>
      <c r="G46" s="215"/>
      <c r="H46" s="216"/>
      <c r="I46" s="215"/>
      <c r="J46" s="216"/>
      <c r="K46" s="64">
        <f t="shared" si="8"/>
        <v>0</v>
      </c>
      <c r="L46" s="65"/>
      <c r="M46" s="118"/>
      <c r="N46" s="69">
        <f t="shared" si="9"/>
        <v>0</v>
      </c>
      <c r="O46" s="87"/>
      <c r="U46" s="18"/>
      <c r="W46" s="20"/>
      <c r="X46" s="19"/>
      <c r="Y46" s="19"/>
      <c r="Z46" s="19"/>
      <c r="AA46" s="19"/>
      <c r="AB46" s="19"/>
      <c r="AC46" s="19"/>
      <c r="AD46" s="19"/>
    </row>
    <row r="47" spans="3:30" x14ac:dyDescent="0.25">
      <c r="C47" s="67" t="s">
        <v>94</v>
      </c>
      <c r="D47" s="214"/>
      <c r="E47" s="215"/>
      <c r="F47" s="216"/>
      <c r="G47" s="215"/>
      <c r="H47" s="216"/>
      <c r="I47" s="215"/>
      <c r="J47" s="216">
        <v>10</v>
      </c>
      <c r="K47" s="64">
        <f t="shared" si="8"/>
        <v>10</v>
      </c>
      <c r="L47" s="65"/>
      <c r="M47" s="118">
        <v>1</v>
      </c>
      <c r="N47" s="69">
        <f t="shared" si="9"/>
        <v>15</v>
      </c>
      <c r="O47" s="87"/>
      <c r="U47" s="18"/>
      <c r="W47" s="20"/>
      <c r="X47" s="19"/>
      <c r="Y47" s="19"/>
      <c r="Z47" s="19"/>
      <c r="AA47" s="19"/>
      <c r="AB47" s="19"/>
      <c r="AC47" s="19"/>
      <c r="AD47" s="19"/>
    </row>
    <row r="48" spans="3:30" x14ac:dyDescent="0.25">
      <c r="C48" s="67" t="s">
        <v>202</v>
      </c>
      <c r="D48" s="214">
        <v>4</v>
      </c>
      <c r="E48" s="215"/>
      <c r="F48" s="216">
        <v>4</v>
      </c>
      <c r="G48" s="215"/>
      <c r="H48" s="216">
        <v>11</v>
      </c>
      <c r="I48" s="215">
        <v>6</v>
      </c>
      <c r="J48" s="216">
        <v>2</v>
      </c>
      <c r="K48" s="64">
        <f t="shared" si="8"/>
        <v>27</v>
      </c>
      <c r="L48" s="65"/>
      <c r="M48" s="118"/>
      <c r="N48" s="69">
        <f t="shared" si="9"/>
        <v>27</v>
      </c>
      <c r="O48" s="87"/>
      <c r="U48" s="18"/>
      <c r="W48" s="20"/>
      <c r="X48" s="19"/>
      <c r="Y48" s="19"/>
      <c r="Z48" s="19"/>
      <c r="AA48" s="19"/>
      <c r="AB48" s="19"/>
      <c r="AC48" s="19"/>
      <c r="AD48" s="19"/>
    </row>
    <row r="49" spans="3:30" x14ac:dyDescent="0.25">
      <c r="C49" s="67" t="s">
        <v>95</v>
      </c>
      <c r="D49" s="214">
        <v>3</v>
      </c>
      <c r="E49" s="215">
        <v>1</v>
      </c>
      <c r="F49" s="216"/>
      <c r="G49" s="215"/>
      <c r="H49" s="216"/>
      <c r="I49" s="215">
        <v>2</v>
      </c>
      <c r="J49" s="216">
        <v>5</v>
      </c>
      <c r="K49" s="64">
        <f t="shared" si="8"/>
        <v>11</v>
      </c>
      <c r="L49" s="65"/>
      <c r="M49" s="118"/>
      <c r="N49" s="69">
        <f t="shared" si="9"/>
        <v>11</v>
      </c>
      <c r="O49" s="87"/>
      <c r="U49" s="18"/>
      <c r="W49" s="20"/>
      <c r="X49" s="19"/>
      <c r="Y49" s="19"/>
      <c r="Z49" s="19"/>
      <c r="AA49" s="19"/>
      <c r="AB49" s="19"/>
      <c r="AC49" s="19"/>
      <c r="AD49" s="19"/>
    </row>
    <row r="50" spans="3:30" x14ac:dyDescent="0.25">
      <c r="C50" s="67" t="s">
        <v>96</v>
      </c>
      <c r="D50" s="214">
        <v>3</v>
      </c>
      <c r="E50" s="215">
        <v>3</v>
      </c>
      <c r="F50" s="216">
        <v>2</v>
      </c>
      <c r="G50" s="215">
        <v>17</v>
      </c>
      <c r="H50" s="216">
        <v>10</v>
      </c>
      <c r="I50" s="215">
        <v>12</v>
      </c>
      <c r="J50" s="216">
        <v>8</v>
      </c>
      <c r="K50" s="64">
        <f t="shared" si="8"/>
        <v>55</v>
      </c>
      <c r="L50" s="65"/>
      <c r="M50" s="118"/>
      <c r="N50" s="69">
        <f t="shared" si="9"/>
        <v>55</v>
      </c>
      <c r="O50" s="87"/>
      <c r="U50" s="18"/>
      <c r="W50" s="20"/>
      <c r="X50" s="19"/>
      <c r="Y50" s="19"/>
      <c r="Z50" s="19"/>
      <c r="AA50" s="19"/>
      <c r="AB50" s="19"/>
      <c r="AC50" s="19"/>
      <c r="AD50" s="19"/>
    </row>
    <row r="51" spans="3:30" x14ac:dyDescent="0.25">
      <c r="C51" s="67" t="s">
        <v>204</v>
      </c>
      <c r="D51" s="214"/>
      <c r="E51" s="215"/>
      <c r="F51" s="216"/>
      <c r="G51" s="215"/>
      <c r="H51" s="216">
        <v>1</v>
      </c>
      <c r="I51" s="215"/>
      <c r="J51" s="216">
        <v>3</v>
      </c>
      <c r="K51" s="64">
        <f t="shared" si="8"/>
        <v>4</v>
      </c>
      <c r="L51" s="65"/>
      <c r="M51" s="118"/>
      <c r="N51" s="69">
        <f t="shared" si="9"/>
        <v>4</v>
      </c>
      <c r="O51" s="87"/>
      <c r="U51" s="18"/>
      <c r="W51" s="20"/>
      <c r="X51" s="19"/>
      <c r="Y51" s="19"/>
      <c r="Z51" s="19"/>
      <c r="AA51" s="19"/>
      <c r="AB51" s="19"/>
      <c r="AC51" s="19"/>
      <c r="AD51" s="19"/>
    </row>
    <row r="52" spans="3:30" x14ac:dyDescent="0.25">
      <c r="C52" s="67" t="s">
        <v>98</v>
      </c>
      <c r="D52" s="214">
        <v>26</v>
      </c>
      <c r="E52" s="215">
        <v>21</v>
      </c>
      <c r="F52" s="216">
        <v>18</v>
      </c>
      <c r="G52" s="215">
        <v>27</v>
      </c>
      <c r="H52" s="216">
        <v>20</v>
      </c>
      <c r="I52" s="215">
        <v>21</v>
      </c>
      <c r="J52" s="216">
        <v>25</v>
      </c>
      <c r="K52" s="64">
        <f t="shared" si="8"/>
        <v>158</v>
      </c>
      <c r="L52" s="65"/>
      <c r="M52" s="118"/>
      <c r="N52" s="69">
        <f t="shared" si="9"/>
        <v>158</v>
      </c>
      <c r="O52" s="87"/>
      <c r="U52" s="18"/>
      <c r="W52" s="20"/>
      <c r="X52" s="19"/>
      <c r="Y52" s="19"/>
      <c r="Z52" s="19"/>
      <c r="AA52" s="19"/>
      <c r="AB52" s="19"/>
      <c r="AC52" s="19"/>
      <c r="AD52" s="19"/>
    </row>
    <row r="53" spans="3:30" x14ac:dyDescent="0.25">
      <c r="C53" s="67" t="s">
        <v>100</v>
      </c>
      <c r="D53" s="214">
        <v>21</v>
      </c>
      <c r="E53" s="215">
        <v>8</v>
      </c>
      <c r="F53" s="216">
        <v>3</v>
      </c>
      <c r="G53" s="215">
        <v>3</v>
      </c>
      <c r="H53" s="216">
        <v>5</v>
      </c>
      <c r="I53" s="215">
        <v>8</v>
      </c>
      <c r="J53" s="216">
        <v>6</v>
      </c>
      <c r="K53" s="64">
        <f t="shared" si="8"/>
        <v>54</v>
      </c>
      <c r="L53" s="65"/>
      <c r="M53" s="118"/>
      <c r="N53" s="69">
        <f t="shared" si="9"/>
        <v>54</v>
      </c>
      <c r="O53" s="87"/>
      <c r="U53" s="18"/>
      <c r="W53" s="20"/>
      <c r="X53" s="19"/>
      <c r="Y53" s="19"/>
      <c r="Z53" s="19"/>
      <c r="AA53" s="19"/>
      <c r="AB53" s="19"/>
      <c r="AC53" s="19"/>
      <c r="AD53" s="19"/>
    </row>
    <row r="54" spans="3:30" x14ac:dyDescent="0.25">
      <c r="C54" s="67" t="s">
        <v>206</v>
      </c>
      <c r="D54" s="214">
        <v>5</v>
      </c>
      <c r="E54" s="215">
        <v>3</v>
      </c>
      <c r="F54" s="216"/>
      <c r="G54" s="215"/>
      <c r="H54" s="216"/>
      <c r="I54" s="215"/>
      <c r="J54" s="216"/>
      <c r="K54" s="64">
        <f t="shared" si="8"/>
        <v>8</v>
      </c>
      <c r="L54" s="65"/>
      <c r="M54" s="118"/>
      <c r="N54" s="69">
        <f t="shared" si="9"/>
        <v>8</v>
      </c>
      <c r="O54" s="87"/>
      <c r="U54" s="18"/>
      <c r="W54" s="20"/>
      <c r="X54" s="19"/>
      <c r="Y54" s="19"/>
      <c r="Z54" s="19"/>
      <c r="AA54" s="19"/>
      <c r="AB54" s="19"/>
      <c r="AC54" s="19"/>
      <c r="AD54" s="19"/>
    </row>
    <row r="55" spans="3:30" x14ac:dyDescent="0.25">
      <c r="C55" s="67" t="s">
        <v>101</v>
      </c>
      <c r="D55" s="214">
        <v>9</v>
      </c>
      <c r="E55" s="215">
        <v>20</v>
      </c>
      <c r="F55" s="216">
        <v>13</v>
      </c>
      <c r="G55" s="215">
        <v>30</v>
      </c>
      <c r="H55" s="216">
        <v>33</v>
      </c>
      <c r="I55" s="215">
        <v>32</v>
      </c>
      <c r="J55" s="216">
        <v>41</v>
      </c>
      <c r="K55" s="64">
        <f t="shared" si="8"/>
        <v>178</v>
      </c>
      <c r="L55" s="65">
        <v>10</v>
      </c>
      <c r="M55" s="118"/>
      <c r="N55" s="69">
        <f t="shared" si="9"/>
        <v>198</v>
      </c>
      <c r="O55" s="87"/>
      <c r="U55" s="18"/>
      <c r="W55" s="20"/>
      <c r="X55" s="19"/>
      <c r="Y55" s="19"/>
      <c r="Z55" s="19"/>
      <c r="AA55" s="19"/>
      <c r="AB55" s="19"/>
      <c r="AC55" s="19"/>
      <c r="AD55" s="19"/>
    </row>
    <row r="56" spans="3:30" x14ac:dyDescent="0.25">
      <c r="C56" s="67" t="s">
        <v>207</v>
      </c>
      <c r="D56" s="214">
        <v>9</v>
      </c>
      <c r="E56" s="215">
        <v>3</v>
      </c>
      <c r="F56" s="216">
        <v>8</v>
      </c>
      <c r="G56" s="215">
        <v>17</v>
      </c>
      <c r="H56" s="216">
        <v>14</v>
      </c>
      <c r="I56" s="215">
        <v>23</v>
      </c>
      <c r="J56" s="216">
        <v>31</v>
      </c>
      <c r="K56" s="64">
        <f t="shared" si="8"/>
        <v>105</v>
      </c>
      <c r="L56" s="65"/>
      <c r="M56" s="118">
        <v>1</v>
      </c>
      <c r="N56" s="69">
        <f t="shared" si="9"/>
        <v>110</v>
      </c>
      <c r="O56" s="87"/>
      <c r="U56" s="18"/>
      <c r="W56" s="20"/>
      <c r="X56" s="19"/>
      <c r="Y56" s="19"/>
      <c r="Z56" s="19"/>
      <c r="AA56" s="19"/>
      <c r="AB56" s="19"/>
      <c r="AC56" s="19"/>
      <c r="AD56" s="19"/>
    </row>
    <row r="57" spans="3:30" x14ac:dyDescent="0.25">
      <c r="C57" s="67" t="s">
        <v>103</v>
      </c>
      <c r="D57" s="214">
        <v>10</v>
      </c>
      <c r="E57" s="215">
        <v>11</v>
      </c>
      <c r="F57" s="216">
        <v>16</v>
      </c>
      <c r="G57" s="215">
        <v>6</v>
      </c>
      <c r="H57" s="216"/>
      <c r="I57" s="215"/>
      <c r="J57" s="216"/>
      <c r="K57" s="64">
        <f t="shared" si="8"/>
        <v>43</v>
      </c>
      <c r="L57" s="65"/>
      <c r="M57" s="118"/>
      <c r="N57" s="69">
        <f t="shared" si="9"/>
        <v>43</v>
      </c>
      <c r="O57" s="87"/>
      <c r="U57" s="18"/>
      <c r="W57" s="20"/>
      <c r="X57" s="19"/>
      <c r="Y57" s="19"/>
      <c r="Z57" s="19"/>
      <c r="AA57" s="19"/>
      <c r="AB57" s="19"/>
      <c r="AC57" s="19"/>
      <c r="AD57" s="19"/>
    </row>
    <row r="58" spans="3:30" x14ac:dyDescent="0.25">
      <c r="C58" s="67" t="s">
        <v>211</v>
      </c>
      <c r="D58" s="214">
        <v>18</v>
      </c>
      <c r="E58" s="215">
        <v>6</v>
      </c>
      <c r="F58" s="216"/>
      <c r="G58" s="215">
        <v>1</v>
      </c>
      <c r="H58" s="216"/>
      <c r="I58" s="215"/>
      <c r="J58" s="216"/>
      <c r="K58" s="64">
        <f t="shared" si="8"/>
        <v>25</v>
      </c>
      <c r="L58" s="65"/>
      <c r="M58" s="118"/>
      <c r="N58" s="69">
        <f t="shared" si="9"/>
        <v>25</v>
      </c>
      <c r="O58" s="87"/>
      <c r="U58" s="18"/>
      <c r="W58" s="20"/>
      <c r="X58" s="19"/>
      <c r="Y58" s="19"/>
      <c r="Z58" s="19"/>
      <c r="AA58" s="19"/>
      <c r="AB58" s="19"/>
      <c r="AC58" s="19"/>
      <c r="AD58" s="19"/>
    </row>
    <row r="59" spans="3:30" x14ac:dyDescent="0.25">
      <c r="C59" s="67" t="s">
        <v>109</v>
      </c>
      <c r="D59" s="214">
        <v>6</v>
      </c>
      <c r="E59" s="215">
        <v>6</v>
      </c>
      <c r="F59" s="216">
        <v>19</v>
      </c>
      <c r="G59" s="215">
        <v>18</v>
      </c>
      <c r="H59" s="216">
        <v>21</v>
      </c>
      <c r="I59" s="215">
        <v>15</v>
      </c>
      <c r="J59" s="216">
        <v>19</v>
      </c>
      <c r="K59" s="64">
        <f t="shared" si="8"/>
        <v>104</v>
      </c>
      <c r="L59" s="65"/>
      <c r="M59" s="118"/>
      <c r="N59" s="69">
        <f t="shared" si="9"/>
        <v>104</v>
      </c>
      <c r="O59" s="87"/>
      <c r="U59" s="18"/>
      <c r="W59" s="20"/>
      <c r="X59" s="19"/>
      <c r="Y59" s="19"/>
      <c r="Z59" s="19"/>
      <c r="AA59" s="19"/>
      <c r="AB59" s="19"/>
      <c r="AC59" s="19"/>
      <c r="AD59" s="19"/>
    </row>
    <row r="60" spans="3:30" x14ac:dyDescent="0.25">
      <c r="C60" s="67" t="s">
        <v>110</v>
      </c>
      <c r="D60" s="214">
        <v>17</v>
      </c>
      <c r="E60" s="215">
        <v>15</v>
      </c>
      <c r="F60" s="216">
        <v>18</v>
      </c>
      <c r="G60" s="215">
        <v>17</v>
      </c>
      <c r="H60" s="216">
        <v>9</v>
      </c>
      <c r="I60" s="215">
        <v>32</v>
      </c>
      <c r="J60" s="216">
        <v>15</v>
      </c>
      <c r="K60" s="64">
        <f t="shared" si="8"/>
        <v>123</v>
      </c>
      <c r="L60" s="65"/>
      <c r="M60" s="118"/>
      <c r="N60" s="69">
        <f t="shared" si="9"/>
        <v>123</v>
      </c>
      <c r="O60" s="87"/>
      <c r="U60" s="18"/>
      <c r="W60" s="20"/>
      <c r="X60" s="19"/>
      <c r="Y60" s="19"/>
      <c r="Z60" s="19"/>
      <c r="AA60" s="19"/>
      <c r="AB60" s="19"/>
      <c r="AC60" s="19"/>
      <c r="AD60" s="19"/>
    </row>
    <row r="61" spans="3:30" x14ac:dyDescent="0.25">
      <c r="C61" s="67" t="s">
        <v>111</v>
      </c>
      <c r="D61" s="214">
        <v>3</v>
      </c>
      <c r="E61" s="215">
        <v>7</v>
      </c>
      <c r="F61" s="216">
        <v>11</v>
      </c>
      <c r="G61" s="215">
        <v>14</v>
      </c>
      <c r="H61" s="216">
        <v>15</v>
      </c>
      <c r="I61" s="215">
        <v>17</v>
      </c>
      <c r="J61" s="216">
        <v>22</v>
      </c>
      <c r="K61" s="64">
        <f t="shared" si="8"/>
        <v>89</v>
      </c>
      <c r="L61" s="65"/>
      <c r="M61" s="118"/>
      <c r="N61" s="69">
        <f t="shared" si="9"/>
        <v>89</v>
      </c>
      <c r="O61" s="87"/>
      <c r="U61" s="18"/>
      <c r="W61" s="20"/>
      <c r="X61" s="19"/>
      <c r="Y61" s="19"/>
      <c r="Z61" s="19"/>
      <c r="AA61" s="19"/>
      <c r="AB61" s="19"/>
      <c r="AC61" s="19"/>
      <c r="AD61" s="19"/>
    </row>
    <row r="62" spans="3:30" x14ac:dyDescent="0.25">
      <c r="C62" s="67" t="s">
        <v>237</v>
      </c>
      <c r="D62" s="214"/>
      <c r="E62" s="215"/>
      <c r="F62" s="216">
        <v>5</v>
      </c>
      <c r="G62" s="215"/>
      <c r="H62" s="216">
        <v>3</v>
      </c>
      <c r="I62" s="215">
        <v>8</v>
      </c>
      <c r="J62" s="216">
        <v>26</v>
      </c>
      <c r="K62" s="64">
        <f t="shared" si="8"/>
        <v>42</v>
      </c>
      <c r="L62" s="65"/>
      <c r="M62" s="118"/>
      <c r="N62" s="69">
        <f t="shared" si="9"/>
        <v>42</v>
      </c>
      <c r="O62" s="87"/>
      <c r="U62" s="18"/>
      <c r="W62" s="20"/>
      <c r="X62" s="19"/>
      <c r="Y62" s="19"/>
      <c r="Z62" s="19"/>
      <c r="AA62" s="19"/>
      <c r="AB62" s="19"/>
      <c r="AC62" s="19"/>
      <c r="AD62" s="19"/>
    </row>
    <row r="63" spans="3:30" x14ac:dyDescent="0.25">
      <c r="C63" s="67" t="s">
        <v>114</v>
      </c>
      <c r="D63" s="214">
        <v>11</v>
      </c>
      <c r="E63" s="215">
        <v>7</v>
      </c>
      <c r="F63" s="216">
        <v>4</v>
      </c>
      <c r="G63" s="215">
        <v>14</v>
      </c>
      <c r="H63" s="216">
        <v>11</v>
      </c>
      <c r="I63" s="215">
        <v>7</v>
      </c>
      <c r="J63" s="216">
        <v>30</v>
      </c>
      <c r="K63" s="64">
        <f t="shared" ref="K63:K88" si="10">SUM(D63:J63)</f>
        <v>84</v>
      </c>
      <c r="L63" s="65"/>
      <c r="M63" s="118"/>
      <c r="N63" s="69">
        <f t="shared" ref="N63:N88" si="11">(K63*$H$4)+(L63*$H$5)+(M63*$H$6)</f>
        <v>84</v>
      </c>
      <c r="O63" s="87"/>
      <c r="U63" s="18"/>
      <c r="W63" s="20"/>
      <c r="X63" s="19"/>
      <c r="Y63" s="19"/>
      <c r="Z63" s="19"/>
      <c r="AA63" s="19"/>
      <c r="AB63" s="19"/>
      <c r="AC63" s="19"/>
      <c r="AD63" s="19"/>
    </row>
    <row r="64" spans="3:30" x14ac:dyDescent="0.25">
      <c r="C64" s="67" t="s">
        <v>115</v>
      </c>
      <c r="D64" s="214">
        <v>8</v>
      </c>
      <c r="E64" s="215">
        <v>3</v>
      </c>
      <c r="F64" s="216">
        <v>4</v>
      </c>
      <c r="G64" s="215">
        <v>4</v>
      </c>
      <c r="H64" s="216">
        <v>5</v>
      </c>
      <c r="I64" s="215">
        <v>2</v>
      </c>
      <c r="J64" s="216">
        <v>20</v>
      </c>
      <c r="K64" s="64">
        <f t="shared" si="10"/>
        <v>46</v>
      </c>
      <c r="L64" s="65"/>
      <c r="M64" s="118"/>
      <c r="N64" s="69">
        <f t="shared" si="11"/>
        <v>46</v>
      </c>
      <c r="O64" s="87"/>
      <c r="U64" s="18"/>
      <c r="W64" s="20"/>
      <c r="X64" s="19"/>
      <c r="Y64" s="19"/>
      <c r="Z64" s="19"/>
      <c r="AA64" s="19"/>
      <c r="AB64" s="19"/>
      <c r="AC64" s="19"/>
      <c r="AD64" s="19"/>
    </row>
    <row r="65" spans="3:30" x14ac:dyDescent="0.25">
      <c r="C65" s="67" t="s">
        <v>116</v>
      </c>
      <c r="D65" s="214">
        <v>11</v>
      </c>
      <c r="E65" s="215">
        <v>10</v>
      </c>
      <c r="F65" s="216">
        <v>8</v>
      </c>
      <c r="G65" s="215">
        <v>9</v>
      </c>
      <c r="H65" s="216">
        <v>5</v>
      </c>
      <c r="I65" s="215">
        <v>10</v>
      </c>
      <c r="J65" s="216">
        <v>19</v>
      </c>
      <c r="K65" s="64">
        <f t="shared" si="10"/>
        <v>72</v>
      </c>
      <c r="L65" s="65"/>
      <c r="M65" s="118">
        <v>1</v>
      </c>
      <c r="N65" s="69">
        <f t="shared" si="11"/>
        <v>77</v>
      </c>
      <c r="O65" s="87"/>
      <c r="U65" s="18"/>
      <c r="W65" s="20"/>
      <c r="X65" s="19"/>
      <c r="Y65" s="19"/>
      <c r="Z65" s="19"/>
      <c r="AA65" s="19"/>
      <c r="AB65" s="19"/>
      <c r="AC65" s="19"/>
      <c r="AD65" s="19"/>
    </row>
    <row r="66" spans="3:30" x14ac:dyDescent="0.25">
      <c r="C66" s="67" t="s">
        <v>117</v>
      </c>
      <c r="D66" s="214"/>
      <c r="E66" s="215"/>
      <c r="F66" s="216"/>
      <c r="G66" s="215"/>
      <c r="H66" s="216"/>
      <c r="I66" s="215"/>
      <c r="J66" s="216"/>
      <c r="K66" s="64">
        <f t="shared" si="10"/>
        <v>0</v>
      </c>
      <c r="L66" s="65"/>
      <c r="M66" s="118"/>
      <c r="N66" s="69">
        <f t="shared" si="11"/>
        <v>0</v>
      </c>
      <c r="O66" s="87"/>
      <c r="U66" s="18"/>
      <c r="W66" s="20"/>
      <c r="X66" s="19"/>
      <c r="Y66" s="19"/>
      <c r="Z66" s="19"/>
      <c r="AA66" s="19"/>
      <c r="AB66" s="19"/>
      <c r="AC66" s="19"/>
      <c r="AD66" s="19"/>
    </row>
    <row r="67" spans="3:30" x14ac:dyDescent="0.25">
      <c r="C67" s="67" t="s">
        <v>118</v>
      </c>
      <c r="D67" s="214">
        <v>13</v>
      </c>
      <c r="E67" s="215">
        <v>11</v>
      </c>
      <c r="F67" s="216">
        <v>1</v>
      </c>
      <c r="G67" s="215">
        <v>4</v>
      </c>
      <c r="H67" s="216">
        <v>9</v>
      </c>
      <c r="I67" s="215">
        <v>12</v>
      </c>
      <c r="J67" s="216">
        <v>19</v>
      </c>
      <c r="K67" s="64">
        <f t="shared" si="10"/>
        <v>69</v>
      </c>
      <c r="L67" s="65"/>
      <c r="M67" s="118"/>
      <c r="N67" s="69">
        <f t="shared" si="11"/>
        <v>69</v>
      </c>
      <c r="O67" s="87"/>
      <c r="U67" s="18"/>
      <c r="W67" s="20"/>
      <c r="X67" s="19"/>
      <c r="Y67" s="19"/>
      <c r="Z67" s="19"/>
      <c r="AA67" s="19"/>
      <c r="AB67" s="19"/>
      <c r="AC67" s="19"/>
      <c r="AD67" s="19"/>
    </row>
    <row r="68" spans="3:30" x14ac:dyDescent="0.25">
      <c r="C68" s="67" t="s">
        <v>119</v>
      </c>
      <c r="D68" s="214">
        <v>3</v>
      </c>
      <c r="E68" s="215"/>
      <c r="F68" s="216">
        <v>4</v>
      </c>
      <c r="G68" s="215">
        <v>8</v>
      </c>
      <c r="H68" s="216">
        <v>1</v>
      </c>
      <c r="I68" s="215"/>
      <c r="J68" s="216"/>
      <c r="K68" s="64">
        <f t="shared" si="10"/>
        <v>16</v>
      </c>
      <c r="L68" s="65"/>
      <c r="M68" s="118"/>
      <c r="N68" s="69">
        <f t="shared" si="11"/>
        <v>16</v>
      </c>
      <c r="O68" s="87"/>
      <c r="U68" s="18"/>
      <c r="W68" s="20"/>
      <c r="X68" s="19"/>
      <c r="Y68" s="19"/>
      <c r="Z68" s="19"/>
      <c r="AA68" s="19"/>
      <c r="AB68" s="19"/>
      <c r="AC68" s="19"/>
      <c r="AD68" s="19"/>
    </row>
    <row r="69" spans="3:30" x14ac:dyDescent="0.25">
      <c r="C69" s="67" t="s">
        <v>120</v>
      </c>
      <c r="D69" s="214">
        <v>26</v>
      </c>
      <c r="E69" s="215">
        <v>11</v>
      </c>
      <c r="F69" s="216">
        <v>10</v>
      </c>
      <c r="G69" s="215">
        <v>5</v>
      </c>
      <c r="H69" s="216">
        <v>13</v>
      </c>
      <c r="I69" s="215">
        <v>9</v>
      </c>
      <c r="J69" s="216">
        <v>26</v>
      </c>
      <c r="K69" s="64">
        <f t="shared" si="10"/>
        <v>100</v>
      </c>
      <c r="L69" s="65"/>
      <c r="M69" s="118"/>
      <c r="N69" s="69">
        <f t="shared" si="11"/>
        <v>100</v>
      </c>
      <c r="O69" s="87"/>
      <c r="U69" s="18"/>
      <c r="W69" s="20"/>
      <c r="X69" s="19"/>
      <c r="Y69" s="19"/>
      <c r="Z69" s="19"/>
      <c r="AA69" s="19"/>
      <c r="AB69" s="19"/>
      <c r="AC69" s="19"/>
      <c r="AD69" s="19"/>
    </row>
    <row r="70" spans="3:30" x14ac:dyDescent="0.25">
      <c r="C70" s="67" t="s">
        <v>121</v>
      </c>
      <c r="D70" s="214">
        <v>4</v>
      </c>
      <c r="E70" s="215">
        <v>9</v>
      </c>
      <c r="F70" s="216"/>
      <c r="G70" s="215">
        <v>1</v>
      </c>
      <c r="H70" s="216">
        <v>1</v>
      </c>
      <c r="I70" s="215"/>
      <c r="J70" s="216"/>
      <c r="K70" s="64">
        <f t="shared" si="10"/>
        <v>15</v>
      </c>
      <c r="L70" s="65"/>
      <c r="M70" s="118"/>
      <c r="N70" s="69">
        <f t="shared" si="11"/>
        <v>15</v>
      </c>
      <c r="O70" s="87"/>
      <c r="U70" s="18"/>
      <c r="W70" s="20"/>
      <c r="X70" s="19"/>
      <c r="Y70" s="19"/>
      <c r="Z70" s="19"/>
      <c r="AA70" s="19"/>
      <c r="AB70" s="19"/>
      <c r="AC70" s="19"/>
      <c r="AD70" s="19"/>
    </row>
    <row r="71" spans="3:30" x14ac:dyDescent="0.25">
      <c r="C71" s="67" t="s">
        <v>122</v>
      </c>
      <c r="D71" s="214"/>
      <c r="E71" s="215"/>
      <c r="F71" s="216"/>
      <c r="G71" s="215"/>
      <c r="H71" s="216"/>
      <c r="I71" s="215">
        <v>1</v>
      </c>
      <c r="J71" s="216">
        <v>24</v>
      </c>
      <c r="K71" s="64">
        <f t="shared" si="10"/>
        <v>25</v>
      </c>
      <c r="L71" s="65"/>
      <c r="M71" s="118"/>
      <c r="N71" s="69">
        <f t="shared" si="11"/>
        <v>25</v>
      </c>
      <c r="O71" s="87"/>
      <c r="U71" s="18"/>
      <c r="W71" s="20"/>
      <c r="X71" s="19"/>
      <c r="Y71" s="19"/>
      <c r="Z71" s="19"/>
      <c r="AA71" s="19"/>
      <c r="AB71" s="19"/>
      <c r="AC71" s="19"/>
      <c r="AD71" s="19"/>
    </row>
    <row r="72" spans="3:30" x14ac:dyDescent="0.25">
      <c r="C72" s="67" t="s">
        <v>125</v>
      </c>
      <c r="D72" s="214">
        <v>30</v>
      </c>
      <c r="E72" s="215">
        <v>20</v>
      </c>
      <c r="F72" s="216">
        <v>19</v>
      </c>
      <c r="G72" s="215">
        <v>17</v>
      </c>
      <c r="H72" s="216">
        <v>28</v>
      </c>
      <c r="I72" s="215">
        <v>28</v>
      </c>
      <c r="J72" s="216">
        <v>18</v>
      </c>
      <c r="K72" s="64">
        <f t="shared" si="10"/>
        <v>160</v>
      </c>
      <c r="L72" s="65"/>
      <c r="M72" s="118"/>
      <c r="N72" s="69">
        <f t="shared" si="11"/>
        <v>160</v>
      </c>
      <c r="O72" s="87"/>
      <c r="U72" s="18"/>
      <c r="W72" s="20"/>
      <c r="X72" s="19"/>
      <c r="Y72" s="19"/>
      <c r="Z72" s="19"/>
      <c r="AA72" s="19"/>
      <c r="AB72" s="19"/>
      <c r="AC72" s="19"/>
      <c r="AD72" s="19"/>
    </row>
    <row r="73" spans="3:30" x14ac:dyDescent="0.25">
      <c r="C73" s="67" t="s">
        <v>127</v>
      </c>
      <c r="D73" s="214"/>
      <c r="E73" s="215"/>
      <c r="F73" s="216"/>
      <c r="G73" s="215"/>
      <c r="H73" s="216"/>
      <c r="I73" s="215"/>
      <c r="J73" s="216"/>
      <c r="K73" s="64">
        <f t="shared" si="10"/>
        <v>0</v>
      </c>
      <c r="L73" s="65"/>
      <c r="M73" s="118"/>
      <c r="N73" s="69">
        <f t="shared" si="11"/>
        <v>0</v>
      </c>
      <c r="O73" s="87"/>
      <c r="U73" s="18"/>
      <c r="W73" s="20"/>
      <c r="X73" s="19"/>
      <c r="Y73" s="19"/>
      <c r="Z73" s="19"/>
      <c r="AA73" s="19"/>
      <c r="AB73" s="19"/>
      <c r="AC73" s="19"/>
      <c r="AD73" s="19"/>
    </row>
    <row r="74" spans="3:30" x14ac:dyDescent="0.25">
      <c r="C74" s="67" t="s">
        <v>130</v>
      </c>
      <c r="D74" s="214"/>
      <c r="E74" s="215"/>
      <c r="F74" s="216"/>
      <c r="G74" s="215"/>
      <c r="H74" s="216"/>
      <c r="I74" s="215"/>
      <c r="J74" s="216"/>
      <c r="K74" s="64">
        <f t="shared" si="10"/>
        <v>0</v>
      </c>
      <c r="L74" s="65"/>
      <c r="M74" s="118"/>
      <c r="N74" s="69">
        <f t="shared" si="11"/>
        <v>0</v>
      </c>
      <c r="O74" s="87"/>
      <c r="U74" s="18"/>
      <c r="W74" s="20"/>
      <c r="X74" s="19"/>
      <c r="Y74" s="19"/>
      <c r="Z74" s="19"/>
      <c r="AA74" s="19"/>
      <c r="AB74" s="19"/>
      <c r="AC74" s="19"/>
      <c r="AD74" s="19"/>
    </row>
    <row r="75" spans="3:30" x14ac:dyDescent="0.25">
      <c r="C75" s="67" t="s">
        <v>131</v>
      </c>
      <c r="D75" s="214"/>
      <c r="E75" s="215">
        <v>9</v>
      </c>
      <c r="F75" s="216">
        <v>8</v>
      </c>
      <c r="G75" s="215">
        <v>3</v>
      </c>
      <c r="H75" s="216">
        <v>4</v>
      </c>
      <c r="I75" s="215">
        <v>14</v>
      </c>
      <c r="J75" s="216">
        <v>16</v>
      </c>
      <c r="K75" s="64">
        <f t="shared" si="10"/>
        <v>54</v>
      </c>
      <c r="L75" s="65">
        <v>6</v>
      </c>
      <c r="M75" s="118">
        <v>1</v>
      </c>
      <c r="N75" s="69">
        <f t="shared" si="11"/>
        <v>71</v>
      </c>
      <c r="O75" s="218" t="s">
        <v>232</v>
      </c>
      <c r="U75" s="18"/>
      <c r="W75" s="20"/>
      <c r="X75" s="19"/>
      <c r="Y75" s="19"/>
      <c r="Z75" s="19"/>
      <c r="AA75" s="19"/>
      <c r="AB75" s="19"/>
      <c r="AC75" s="19"/>
      <c r="AD75" s="19"/>
    </row>
    <row r="76" spans="3:30" x14ac:dyDescent="0.25">
      <c r="C76" s="67" t="s">
        <v>132</v>
      </c>
      <c r="D76" s="214">
        <v>30</v>
      </c>
      <c r="E76" s="215">
        <v>32</v>
      </c>
      <c r="F76" s="216">
        <v>22</v>
      </c>
      <c r="G76" s="215">
        <v>25</v>
      </c>
      <c r="H76" s="216">
        <v>9</v>
      </c>
      <c r="I76" s="215">
        <v>15</v>
      </c>
      <c r="J76" s="216">
        <v>42</v>
      </c>
      <c r="K76" s="64">
        <f t="shared" si="10"/>
        <v>175</v>
      </c>
      <c r="L76" s="65">
        <v>4</v>
      </c>
      <c r="M76" s="118"/>
      <c r="N76" s="69">
        <f t="shared" si="11"/>
        <v>183</v>
      </c>
      <c r="O76" s="87"/>
      <c r="U76" s="18"/>
      <c r="W76" s="20"/>
      <c r="X76" s="19"/>
      <c r="Y76" s="19"/>
      <c r="Z76" s="19"/>
      <c r="AA76" s="19"/>
      <c r="AB76" s="19"/>
      <c r="AC76" s="19"/>
      <c r="AD76" s="19"/>
    </row>
    <row r="77" spans="3:30" x14ac:dyDescent="0.25">
      <c r="C77" s="67" t="s">
        <v>133</v>
      </c>
      <c r="D77" s="214">
        <v>32</v>
      </c>
      <c r="E77" s="215">
        <v>28</v>
      </c>
      <c r="F77" s="216">
        <v>29</v>
      </c>
      <c r="G77" s="215">
        <v>19</v>
      </c>
      <c r="H77" s="216">
        <v>25</v>
      </c>
      <c r="I77" s="215">
        <v>39</v>
      </c>
      <c r="J77" s="216">
        <v>25</v>
      </c>
      <c r="K77" s="64">
        <f t="shared" si="10"/>
        <v>197</v>
      </c>
      <c r="L77" s="65">
        <v>8</v>
      </c>
      <c r="M77" s="118"/>
      <c r="N77" s="69">
        <f t="shared" si="11"/>
        <v>213</v>
      </c>
      <c r="O77" s="87"/>
      <c r="U77" s="18"/>
      <c r="W77" s="20"/>
      <c r="X77" s="19"/>
      <c r="Y77" s="19"/>
      <c r="Z77" s="19"/>
      <c r="AA77" s="19"/>
      <c r="AB77" s="19"/>
      <c r="AC77" s="19"/>
      <c r="AD77" s="19"/>
    </row>
    <row r="78" spans="3:30" x14ac:dyDescent="0.25">
      <c r="C78" s="67" t="s">
        <v>223</v>
      </c>
      <c r="D78" s="214"/>
      <c r="E78" s="215"/>
      <c r="F78" s="216"/>
      <c r="G78" s="215"/>
      <c r="H78" s="216"/>
      <c r="I78" s="215"/>
      <c r="J78" s="216"/>
      <c r="K78" s="64">
        <f t="shared" si="10"/>
        <v>0</v>
      </c>
      <c r="L78" s="65"/>
      <c r="M78" s="118"/>
      <c r="N78" s="69">
        <f t="shared" si="11"/>
        <v>0</v>
      </c>
      <c r="O78" s="87"/>
      <c r="U78" s="18"/>
      <c r="W78" s="20"/>
      <c r="X78" s="19"/>
      <c r="Y78" s="19"/>
      <c r="Z78" s="19"/>
      <c r="AA78" s="19"/>
      <c r="AB78" s="19"/>
      <c r="AC78" s="19"/>
      <c r="AD78" s="19"/>
    </row>
    <row r="79" spans="3:30" x14ac:dyDescent="0.25">
      <c r="C79" s="67" t="s">
        <v>224</v>
      </c>
      <c r="D79" s="214">
        <v>10</v>
      </c>
      <c r="E79" s="215">
        <v>11</v>
      </c>
      <c r="F79" s="216">
        <v>4</v>
      </c>
      <c r="G79" s="215">
        <v>12</v>
      </c>
      <c r="H79" s="216">
        <v>4</v>
      </c>
      <c r="I79" s="215">
        <v>6</v>
      </c>
      <c r="J79" s="216">
        <v>10</v>
      </c>
      <c r="K79" s="64">
        <f t="shared" si="10"/>
        <v>57</v>
      </c>
      <c r="L79" s="65">
        <v>5</v>
      </c>
      <c r="M79" s="118"/>
      <c r="N79" s="69">
        <f t="shared" si="11"/>
        <v>67</v>
      </c>
      <c r="O79" s="87"/>
      <c r="U79" s="18"/>
      <c r="W79" s="20"/>
      <c r="X79" s="19"/>
      <c r="Y79" s="19"/>
      <c r="Z79" s="19"/>
      <c r="AA79" s="19"/>
      <c r="AB79" s="19"/>
      <c r="AC79" s="19"/>
      <c r="AD79" s="19"/>
    </row>
    <row r="80" spans="3:30" x14ac:dyDescent="0.25">
      <c r="C80" s="67" t="s">
        <v>134</v>
      </c>
      <c r="D80" s="214">
        <v>11</v>
      </c>
      <c r="E80" s="215">
        <v>13</v>
      </c>
      <c r="F80" s="216">
        <v>11</v>
      </c>
      <c r="G80" s="215">
        <v>5</v>
      </c>
      <c r="H80" s="216">
        <v>5</v>
      </c>
      <c r="I80" s="215">
        <v>1</v>
      </c>
      <c r="J80" s="216">
        <v>24</v>
      </c>
      <c r="K80" s="64">
        <f t="shared" si="10"/>
        <v>70</v>
      </c>
      <c r="L80" s="65">
        <v>6</v>
      </c>
      <c r="M80" s="118"/>
      <c r="N80" s="69">
        <f t="shared" si="11"/>
        <v>82</v>
      </c>
      <c r="O80" s="218" t="s">
        <v>232</v>
      </c>
      <c r="U80" s="18"/>
      <c r="W80" s="20"/>
      <c r="X80" s="19"/>
      <c r="Y80" s="19"/>
      <c r="Z80" s="19"/>
      <c r="AA80" s="19"/>
      <c r="AB80" s="19"/>
      <c r="AC80" s="19"/>
      <c r="AD80" s="19"/>
    </row>
    <row r="81" spans="3:30" x14ac:dyDescent="0.25">
      <c r="C81" s="67" t="s">
        <v>135</v>
      </c>
      <c r="D81" s="214">
        <v>15</v>
      </c>
      <c r="E81" s="215">
        <v>6</v>
      </c>
      <c r="F81" s="216">
        <v>8</v>
      </c>
      <c r="G81" s="215">
        <v>5</v>
      </c>
      <c r="H81" s="216">
        <v>7</v>
      </c>
      <c r="I81" s="215">
        <v>6</v>
      </c>
      <c r="J81" s="216">
        <v>12</v>
      </c>
      <c r="K81" s="64">
        <f t="shared" si="10"/>
        <v>59</v>
      </c>
      <c r="L81" s="65"/>
      <c r="M81" s="118"/>
      <c r="N81" s="69">
        <f t="shared" si="11"/>
        <v>59</v>
      </c>
      <c r="O81" s="87"/>
      <c r="U81" s="18"/>
      <c r="W81" s="20"/>
      <c r="X81" s="19"/>
      <c r="Y81" s="19"/>
      <c r="Z81" s="19"/>
      <c r="AA81" s="19"/>
      <c r="AB81" s="19"/>
      <c r="AC81" s="19"/>
      <c r="AD81" s="19"/>
    </row>
    <row r="82" spans="3:30" x14ac:dyDescent="0.25">
      <c r="C82" s="67" t="s">
        <v>136</v>
      </c>
      <c r="D82" s="214">
        <v>3</v>
      </c>
      <c r="E82" s="215"/>
      <c r="F82" s="216"/>
      <c r="G82" s="215"/>
      <c r="H82" s="216"/>
      <c r="I82" s="215"/>
      <c r="J82" s="216"/>
      <c r="K82" s="64">
        <f t="shared" si="10"/>
        <v>3</v>
      </c>
      <c r="L82" s="65"/>
      <c r="M82" s="118">
        <v>1</v>
      </c>
      <c r="N82" s="69">
        <f t="shared" si="11"/>
        <v>8</v>
      </c>
      <c r="O82" s="87"/>
      <c r="U82" s="18"/>
      <c r="W82" s="20"/>
      <c r="X82" s="19"/>
      <c r="Y82" s="19"/>
      <c r="Z82" s="19"/>
      <c r="AA82" s="19"/>
      <c r="AB82" s="19"/>
      <c r="AC82" s="19"/>
      <c r="AD82" s="19"/>
    </row>
    <row r="83" spans="3:30" x14ac:dyDescent="0.25">
      <c r="C83" s="67" t="s">
        <v>137</v>
      </c>
      <c r="D83" s="214"/>
      <c r="E83" s="215"/>
      <c r="F83" s="216"/>
      <c r="G83" s="215"/>
      <c r="H83" s="216"/>
      <c r="I83" s="215"/>
      <c r="J83" s="216"/>
      <c r="K83" s="64">
        <f t="shared" si="10"/>
        <v>0</v>
      </c>
      <c r="L83" s="65"/>
      <c r="M83" s="118"/>
      <c r="N83" s="69">
        <f t="shared" si="11"/>
        <v>0</v>
      </c>
      <c r="O83" s="87"/>
      <c r="U83" s="18"/>
      <c r="W83" s="20"/>
      <c r="X83" s="19"/>
      <c r="Y83" s="19"/>
      <c r="Z83" s="19"/>
      <c r="AA83" s="19"/>
      <c r="AB83" s="19"/>
      <c r="AC83" s="19"/>
      <c r="AD83" s="19"/>
    </row>
    <row r="84" spans="3:30" x14ac:dyDescent="0.25">
      <c r="C84" s="67" t="s">
        <v>138</v>
      </c>
      <c r="D84" s="214">
        <v>10</v>
      </c>
      <c r="E84" s="215">
        <v>3</v>
      </c>
      <c r="F84" s="216">
        <v>4</v>
      </c>
      <c r="G84" s="215">
        <v>4</v>
      </c>
      <c r="H84" s="216">
        <v>2</v>
      </c>
      <c r="I84" s="215">
        <v>7</v>
      </c>
      <c r="J84" s="216">
        <v>17</v>
      </c>
      <c r="K84" s="64">
        <f t="shared" si="10"/>
        <v>47</v>
      </c>
      <c r="L84" s="65"/>
      <c r="M84" s="118"/>
      <c r="N84" s="69">
        <f t="shared" si="11"/>
        <v>47</v>
      </c>
      <c r="O84" s="87"/>
      <c r="U84" s="18"/>
      <c r="W84" s="20"/>
      <c r="X84" s="19"/>
      <c r="Y84" s="19"/>
      <c r="Z84" s="19"/>
      <c r="AA84" s="19"/>
      <c r="AB84" s="19"/>
      <c r="AC84" s="19"/>
      <c r="AD84" s="19"/>
    </row>
    <row r="85" spans="3:30" x14ac:dyDescent="0.25">
      <c r="C85" s="67" t="s">
        <v>140</v>
      </c>
      <c r="D85" s="214"/>
      <c r="E85" s="215"/>
      <c r="F85" s="216"/>
      <c r="G85" s="215"/>
      <c r="H85" s="216"/>
      <c r="I85" s="215"/>
      <c r="J85" s="216"/>
      <c r="K85" s="64">
        <f t="shared" si="10"/>
        <v>0</v>
      </c>
      <c r="L85" s="65"/>
      <c r="M85" s="118"/>
      <c r="N85" s="69">
        <f t="shared" si="11"/>
        <v>0</v>
      </c>
      <c r="O85" s="87"/>
      <c r="U85" s="18"/>
      <c r="W85" s="20"/>
      <c r="X85" s="19"/>
      <c r="Y85" s="19"/>
      <c r="Z85" s="19"/>
      <c r="AA85" s="19"/>
      <c r="AB85" s="19"/>
      <c r="AC85" s="19"/>
      <c r="AD85" s="19"/>
    </row>
    <row r="86" spans="3:30" x14ac:dyDescent="0.25">
      <c r="C86" s="67" t="s">
        <v>141</v>
      </c>
      <c r="D86" s="214"/>
      <c r="E86" s="215"/>
      <c r="F86" s="216"/>
      <c r="G86" s="215"/>
      <c r="H86" s="216"/>
      <c r="I86" s="215"/>
      <c r="J86" s="216"/>
      <c r="K86" s="64">
        <f t="shared" si="10"/>
        <v>0</v>
      </c>
      <c r="L86" s="65"/>
      <c r="M86" s="118"/>
      <c r="N86" s="69">
        <f t="shared" si="11"/>
        <v>0</v>
      </c>
      <c r="O86" s="87"/>
      <c r="U86" s="18"/>
      <c r="W86" s="20"/>
      <c r="X86" s="19"/>
      <c r="Y86" s="19"/>
      <c r="Z86" s="19"/>
      <c r="AA86" s="19"/>
      <c r="AB86" s="19"/>
      <c r="AC86" s="19"/>
      <c r="AD86" s="19"/>
    </row>
    <row r="87" spans="3:30" x14ac:dyDescent="0.25">
      <c r="C87" s="67" t="s">
        <v>228</v>
      </c>
      <c r="D87" s="214"/>
      <c r="E87" s="215"/>
      <c r="F87" s="216">
        <v>2</v>
      </c>
      <c r="G87" s="215">
        <v>1</v>
      </c>
      <c r="H87" s="216">
        <v>2</v>
      </c>
      <c r="I87" s="215"/>
      <c r="J87" s="216"/>
      <c r="K87" s="64">
        <f t="shared" si="10"/>
        <v>5</v>
      </c>
      <c r="L87" s="65"/>
      <c r="M87" s="118"/>
      <c r="N87" s="69">
        <f t="shared" si="11"/>
        <v>5</v>
      </c>
      <c r="O87" s="87"/>
      <c r="U87" s="18"/>
      <c r="W87" s="20"/>
      <c r="X87" s="19"/>
      <c r="Y87" s="19"/>
      <c r="Z87" s="19"/>
      <c r="AA87" s="19"/>
      <c r="AB87" s="19"/>
      <c r="AC87" s="19"/>
      <c r="AD87" s="19"/>
    </row>
    <row r="88" spans="3:30" x14ac:dyDescent="0.25">
      <c r="C88" s="67" t="s">
        <v>143</v>
      </c>
      <c r="D88" s="214"/>
      <c r="E88" s="215"/>
      <c r="F88" s="216"/>
      <c r="G88" s="215">
        <v>3</v>
      </c>
      <c r="H88" s="216">
        <v>1</v>
      </c>
      <c r="I88" s="215"/>
      <c r="J88" s="216">
        <v>6</v>
      </c>
      <c r="K88" s="64">
        <f t="shared" si="10"/>
        <v>10</v>
      </c>
      <c r="L88" s="65"/>
      <c r="M88" s="118">
        <v>1</v>
      </c>
      <c r="N88" s="69">
        <f t="shared" si="11"/>
        <v>15</v>
      </c>
      <c r="O88" s="87"/>
      <c r="U88" s="18"/>
      <c r="W88" s="20"/>
      <c r="X88" s="19"/>
      <c r="Y88" s="19"/>
      <c r="Z88" s="19"/>
      <c r="AA88" s="19"/>
      <c r="AB88" s="19"/>
      <c r="AC88" s="19"/>
      <c r="AD88" s="19"/>
    </row>
    <row r="89" spans="3:30" x14ac:dyDescent="0.25">
      <c r="C89" s="113"/>
      <c r="D89" s="115"/>
      <c r="E89" s="115"/>
      <c r="F89" s="115"/>
      <c r="G89" s="115"/>
      <c r="H89" s="115"/>
      <c r="I89" s="115"/>
      <c r="J89" s="115"/>
      <c r="K89" s="115"/>
      <c r="L89" s="30"/>
      <c r="M89" s="30"/>
      <c r="N89" s="30"/>
      <c r="O89" s="30"/>
      <c r="U89" s="18"/>
      <c r="W89" s="20"/>
      <c r="X89" s="19"/>
      <c r="Y89" s="19"/>
      <c r="Z89" s="19"/>
      <c r="AA89" s="19"/>
      <c r="AB89" s="19"/>
      <c r="AC89" s="19"/>
      <c r="AD89" s="19"/>
    </row>
    <row r="90" spans="3:30" x14ac:dyDescent="0.25">
      <c r="C90" s="114" t="s">
        <v>146</v>
      </c>
      <c r="D90" s="115"/>
      <c r="E90" s="115"/>
      <c r="F90" s="115"/>
      <c r="G90" s="115"/>
      <c r="H90" s="115"/>
      <c r="I90" s="115"/>
      <c r="J90" s="115"/>
      <c r="K90" s="115"/>
      <c r="L90" s="30"/>
      <c r="M90" s="30"/>
      <c r="N90" s="30"/>
      <c r="O90" s="30"/>
      <c r="U90" s="18"/>
      <c r="W90" s="20"/>
      <c r="X90" s="19"/>
      <c r="Y90" s="19"/>
      <c r="Z90" s="19"/>
      <c r="AA90" s="19"/>
      <c r="AB90" s="19"/>
      <c r="AC90" s="19"/>
      <c r="AD90" s="19"/>
    </row>
    <row r="91" spans="3:30" x14ac:dyDescent="0.25">
      <c r="C91" s="114" t="s">
        <v>238</v>
      </c>
      <c r="D91" s="115"/>
      <c r="E91" s="115"/>
      <c r="F91" s="115"/>
      <c r="G91" s="115"/>
      <c r="H91" s="115"/>
      <c r="I91" s="115"/>
      <c r="J91" s="115"/>
      <c r="K91" s="115"/>
      <c r="L91" s="30"/>
      <c r="M91" s="30"/>
      <c r="N91" s="30"/>
      <c r="O91" s="30"/>
      <c r="U91" s="18"/>
      <c r="W91" s="20"/>
      <c r="X91" s="19"/>
      <c r="Y91" s="19"/>
      <c r="Z91" s="19"/>
      <c r="AA91" s="19"/>
      <c r="AB91" s="19"/>
      <c r="AC91" s="19"/>
      <c r="AD91" s="19"/>
    </row>
    <row r="92" spans="3:30" x14ac:dyDescent="0.25">
      <c r="C92" s="113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U92" s="18"/>
      <c r="W92" s="20"/>
      <c r="X92" s="19"/>
      <c r="Y92" s="19"/>
      <c r="Z92" s="19"/>
      <c r="AA92" s="19"/>
      <c r="AB92" s="19"/>
      <c r="AC92" s="19"/>
      <c r="AD92" s="19"/>
    </row>
    <row r="93" spans="3:30" x14ac:dyDescent="0.25">
      <c r="C93" s="113" t="s">
        <v>239</v>
      </c>
      <c r="D93" s="30"/>
      <c r="E93" s="30"/>
      <c r="F93" s="30"/>
      <c r="G93" s="30"/>
      <c r="H93" s="30"/>
      <c r="I93" s="30"/>
      <c r="J93" s="30">
        <v>2</v>
      </c>
      <c r="K93" s="30"/>
      <c r="L93" s="30"/>
      <c r="M93" s="30"/>
      <c r="N93" s="30"/>
      <c r="O93" s="30"/>
      <c r="U93" s="18"/>
      <c r="W93" s="20"/>
      <c r="X93" s="19"/>
      <c r="Y93" s="19"/>
      <c r="Z93" s="19"/>
      <c r="AA93" s="19"/>
      <c r="AB93" s="19"/>
      <c r="AC93" s="19"/>
      <c r="AD93" s="19"/>
    </row>
    <row r="94" spans="3:30" x14ac:dyDescent="0.25">
      <c r="C94" s="113" t="s">
        <v>240</v>
      </c>
      <c r="D94" s="30"/>
      <c r="E94" s="30"/>
      <c r="F94" s="30"/>
      <c r="G94" s="115"/>
      <c r="H94" s="115"/>
      <c r="I94" s="115"/>
      <c r="J94" s="115">
        <v>2</v>
      </c>
      <c r="K94" s="115"/>
      <c r="L94" s="115"/>
      <c r="M94" s="115"/>
      <c r="N94" s="115"/>
      <c r="O94" s="115"/>
      <c r="P94" s="119"/>
      <c r="U94" s="18"/>
      <c r="W94" s="20"/>
      <c r="X94" s="19"/>
      <c r="Y94" s="19"/>
      <c r="Z94" s="19"/>
      <c r="AA94" s="19"/>
      <c r="AB94" s="19"/>
      <c r="AC94" s="19"/>
      <c r="AD94" s="19"/>
    </row>
    <row r="95" spans="3:30" x14ac:dyDescent="0.25">
      <c r="C95" s="1" t="s">
        <v>241</v>
      </c>
      <c r="D95" s="30"/>
      <c r="E95" s="30"/>
      <c r="F95" s="30"/>
      <c r="G95" s="115"/>
      <c r="H95" s="115"/>
      <c r="I95" s="115"/>
      <c r="J95" s="115">
        <v>4</v>
      </c>
      <c r="K95" s="115"/>
      <c r="L95" s="115"/>
      <c r="M95" s="115"/>
      <c r="N95" s="115"/>
      <c r="O95" s="115"/>
      <c r="P95" s="119"/>
      <c r="U95" s="18"/>
      <c r="W95" s="20"/>
      <c r="X95" s="19"/>
      <c r="Y95" s="19"/>
      <c r="Z95" s="19"/>
      <c r="AA95" s="19"/>
      <c r="AB95" s="19"/>
      <c r="AC95" s="19"/>
      <c r="AD95" s="19"/>
    </row>
  </sheetData>
  <conditionalFormatting sqref="N16">
    <cfRule type="cellIs" dxfId="68" priority="2" operator="between">
      <formula>100</formula>
      <formula>149</formula>
    </cfRule>
    <cfRule type="cellIs" dxfId="67" priority="3" operator="between">
      <formula>71</formula>
      <formula>99</formula>
    </cfRule>
    <cfRule type="cellIs" dxfId="66" priority="4" operator="between">
      <formula>51</formula>
      <formula>70</formula>
    </cfRule>
    <cfRule type="cellIs" dxfId="65" priority="5" operator="between">
      <formula>31</formula>
      <formula>50</formula>
    </cfRule>
    <cfRule type="cellIs" dxfId="64" priority="6" operator="between">
      <formula>15</formula>
      <formula>30</formula>
    </cfRule>
    <cfRule type="cellIs" dxfId="63" priority="7" operator="between">
      <formula>0</formula>
      <formula>14</formula>
    </cfRule>
  </conditionalFormatting>
  <conditionalFormatting sqref="N12">
    <cfRule type="cellIs" dxfId="62" priority="8" operator="greaterThanOrEqual">
      <formula>100</formula>
    </cfRule>
    <cfRule type="cellIs" dxfId="61" priority="9" operator="between">
      <formula>71</formula>
      <formula>99</formula>
    </cfRule>
    <cfRule type="cellIs" dxfId="60" priority="10" operator="between">
      <formula>51</formula>
      <formula>70</formula>
    </cfRule>
    <cfRule type="cellIs" dxfId="59" priority="11" operator="between">
      <formula>31</formula>
      <formula>50</formula>
    </cfRule>
    <cfRule type="cellIs" dxfId="58" priority="12" operator="between">
      <formula>15</formula>
      <formula>30</formula>
    </cfRule>
    <cfRule type="cellIs" dxfId="57" priority="13" operator="between">
      <formula>0</formula>
      <formula>14</formula>
    </cfRule>
  </conditionalFormatting>
  <conditionalFormatting sqref="N13">
    <cfRule type="cellIs" dxfId="56" priority="14" operator="greaterThanOrEqual">
      <formula>100</formula>
    </cfRule>
    <cfRule type="cellIs" dxfId="55" priority="15" operator="between">
      <formula>71</formula>
      <formula>99</formula>
    </cfRule>
    <cfRule type="cellIs" dxfId="54" priority="16" operator="between">
      <formula>51</formula>
      <formula>70</formula>
    </cfRule>
    <cfRule type="cellIs" dxfId="53" priority="17" operator="between">
      <formula>31</formula>
      <formula>50</formula>
    </cfRule>
    <cfRule type="cellIs" dxfId="52" priority="18" operator="between">
      <formula>15</formula>
      <formula>30</formula>
    </cfRule>
    <cfRule type="cellIs" dxfId="51" priority="19" operator="between">
      <formula>0</formula>
      <formula>14</formula>
    </cfRule>
  </conditionalFormatting>
  <conditionalFormatting sqref="N14">
    <cfRule type="cellIs" dxfId="50" priority="20" operator="greaterThanOrEqual">
      <formula>100</formula>
    </cfRule>
    <cfRule type="cellIs" dxfId="49" priority="21" operator="between">
      <formula>71</formula>
      <formula>99</formula>
    </cfRule>
    <cfRule type="cellIs" dxfId="48" priority="22" operator="between">
      <formula>51</formula>
      <formula>70</formula>
    </cfRule>
    <cfRule type="cellIs" dxfId="47" priority="23" operator="between">
      <formula>31</formula>
      <formula>50</formula>
    </cfRule>
    <cfRule type="cellIs" dxfId="46" priority="24" operator="between">
      <formula>15</formula>
      <formula>30</formula>
    </cfRule>
    <cfRule type="cellIs" dxfId="45" priority="25" operator="between">
      <formula>0</formula>
      <formula>14</formula>
    </cfRule>
  </conditionalFormatting>
  <conditionalFormatting sqref="N15">
    <cfRule type="cellIs" dxfId="44" priority="26" operator="greaterThanOrEqual">
      <formula>100</formula>
    </cfRule>
    <cfRule type="cellIs" dxfId="43" priority="27" operator="between">
      <formula>71</formula>
      <formula>99</formula>
    </cfRule>
    <cfRule type="cellIs" dxfId="42" priority="28" operator="between">
      <formula>51</formula>
      <formula>70</formula>
    </cfRule>
    <cfRule type="cellIs" dxfId="41" priority="29" operator="between">
      <formula>31</formula>
      <formula>50</formula>
    </cfRule>
    <cfRule type="cellIs" dxfId="40" priority="30" operator="between">
      <formula>15</formula>
      <formula>30</formula>
    </cfRule>
    <cfRule type="cellIs" dxfId="39" priority="31" operator="between">
      <formula>0</formula>
      <formula>14</formula>
    </cfRule>
  </conditionalFormatting>
  <conditionalFormatting sqref="N9:N88">
    <cfRule type="cellIs" dxfId="38" priority="32" operator="greaterThanOrEqual">
      <formula>150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abSelected="1" topLeftCell="C4" zoomScaleNormal="100" workbookViewId="0">
      <selection activeCell="X4" sqref="X4:X6"/>
    </sheetView>
  </sheetViews>
  <sheetFormatPr defaultRowHeight="15" x14ac:dyDescent="0.25"/>
  <cols>
    <col min="1" max="1" width="1.7109375"/>
    <col min="2" max="2" width="14"/>
    <col min="3" max="3" width="23.42578125" style="1"/>
    <col min="4" max="4" width="4.5703125" style="2"/>
    <col min="5" max="5" width="4.85546875" style="2"/>
    <col min="6" max="6" width="4.28515625" style="2"/>
    <col min="7" max="7" width="4.42578125" style="2"/>
    <col min="8" max="8" width="5" style="2"/>
    <col min="9" max="9" width="3.85546875" style="2"/>
    <col min="10" max="10" width="4" style="2"/>
    <col min="11" max="11" width="5.140625" style="2"/>
    <col min="12" max="12" width="5.5703125" style="2"/>
    <col min="13" max="13" width="6.28515625" style="2"/>
    <col min="14" max="14" width="5.28515625" style="2"/>
    <col min="15" max="15" width="14.140625" style="2"/>
    <col min="16" max="16" width="4.28515625"/>
    <col min="17" max="17" width="4.7109375"/>
    <col min="18" max="18" width="14"/>
    <col min="19" max="19" width="13.28515625"/>
    <col min="20" max="20" width="10.28515625" customWidth="1"/>
    <col min="21" max="21" width="13.7109375" style="141"/>
    <col min="22" max="22" width="13.85546875"/>
    <col min="23" max="23" width="11.42578125" style="142" customWidth="1"/>
    <col min="24" max="24" width="12" style="131" customWidth="1"/>
    <col min="25" max="25" width="14.42578125" style="131" bestFit="1" customWidth="1"/>
    <col min="26" max="26" width="14.85546875" style="131" customWidth="1"/>
    <col min="27" max="27" width="11.5703125" style="131"/>
    <col min="28" max="28" width="11.140625" style="131"/>
    <col min="29" max="29" width="10.7109375" style="131"/>
    <col min="30" max="30" width="18.5703125" style="131"/>
    <col min="31" max="1025" width="8.7109375"/>
  </cols>
  <sheetData>
    <row r="1" spans="1:30" ht="31.5" x14ac:dyDescent="0.25">
      <c r="A1" s="3"/>
      <c r="B1" s="4" t="s">
        <v>0</v>
      </c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T1" s="7"/>
      <c r="U1" s="8"/>
      <c r="V1" s="9"/>
      <c r="W1" s="10"/>
      <c r="X1" s="9"/>
      <c r="Y1" s="9"/>
      <c r="Z1" s="9"/>
      <c r="AA1" s="9"/>
      <c r="AB1" s="9"/>
      <c r="AC1" s="9"/>
      <c r="AD1" s="9"/>
    </row>
    <row r="2" spans="1:30" ht="21.75" customHeight="1" x14ac:dyDescent="0.3">
      <c r="A2" s="11"/>
      <c r="B2" s="12" t="s">
        <v>1</v>
      </c>
      <c r="C2" s="13"/>
      <c r="D2" s="14"/>
      <c r="E2" s="14"/>
      <c r="F2" s="14"/>
      <c r="G2" s="14"/>
      <c r="H2" s="14"/>
      <c r="I2" s="14"/>
      <c r="J2" s="15" t="s">
        <v>2</v>
      </c>
      <c r="K2" s="14"/>
      <c r="L2" s="14"/>
      <c r="M2" s="14"/>
      <c r="N2" s="14"/>
      <c r="O2" s="14"/>
      <c r="Q2" s="16"/>
      <c r="R2" s="16"/>
      <c r="S2" s="16"/>
      <c r="T2" s="17" t="s">
        <v>3</v>
      </c>
      <c r="U2" s="18"/>
      <c r="V2" s="19">
        <f>2636301</f>
        <v>2636301</v>
      </c>
      <c r="W2" s="20"/>
      <c r="X2" s="21" t="s">
        <v>4</v>
      </c>
      <c r="Y2" s="22"/>
      <c r="Z2" s="22"/>
      <c r="AA2" s="22"/>
      <c r="AB2" s="22"/>
      <c r="AC2" s="22"/>
      <c r="AD2" s="9"/>
    </row>
    <row r="3" spans="1:30" ht="13.5" customHeight="1" x14ac:dyDescent="0.3">
      <c r="A3" s="7"/>
      <c r="B3" s="23"/>
      <c r="C3" s="24"/>
      <c r="D3" s="25"/>
      <c r="E3" s="25"/>
      <c r="F3" s="25"/>
      <c r="G3" s="25"/>
      <c r="H3" s="25"/>
      <c r="I3" s="25"/>
      <c r="J3" s="25"/>
      <c r="K3" s="26"/>
      <c r="L3" s="25"/>
      <c r="M3" s="25"/>
      <c r="N3" s="25"/>
      <c r="O3" s="25"/>
      <c r="Q3" s="16"/>
      <c r="R3" s="16"/>
      <c r="S3" s="16"/>
      <c r="T3" s="16" t="s">
        <v>5</v>
      </c>
      <c r="U3" s="18"/>
      <c r="V3" s="19">
        <v>500</v>
      </c>
      <c r="W3" s="20"/>
      <c r="X3" s="27" t="s">
        <v>6</v>
      </c>
      <c r="Y3" s="22"/>
      <c r="Z3" s="22"/>
      <c r="AA3" s="22"/>
      <c r="AB3" s="22"/>
      <c r="AC3" s="22"/>
      <c r="AD3" s="9"/>
    </row>
    <row r="4" spans="1:30" s="16" customFormat="1" ht="12.75" x14ac:dyDescent="0.2">
      <c r="A4" s="28"/>
      <c r="B4" s="28"/>
      <c r="E4" s="29"/>
      <c r="F4" s="29"/>
      <c r="G4" s="29"/>
      <c r="H4" s="29"/>
      <c r="I4" s="29"/>
      <c r="J4" s="29"/>
      <c r="K4" s="29"/>
      <c r="L4" s="30"/>
      <c r="M4" s="30"/>
      <c r="N4" s="30"/>
      <c r="O4" s="20"/>
      <c r="T4" s="16" t="s">
        <v>7</v>
      </c>
      <c r="U4" s="18"/>
      <c r="V4" s="19"/>
      <c r="W4" s="20"/>
      <c r="X4" s="19"/>
      <c r="Y4" s="22"/>
      <c r="Z4" s="22"/>
      <c r="AA4" s="22"/>
      <c r="AB4" s="22"/>
      <c r="AC4" s="22"/>
      <c r="AD4" s="22"/>
    </row>
    <row r="5" spans="1:30" ht="15.75" customHeight="1" x14ac:dyDescent="0.25">
      <c r="A5" s="28"/>
      <c r="B5" s="28"/>
      <c r="C5" s="31" t="s">
        <v>8</v>
      </c>
      <c r="D5" s="29"/>
      <c r="E5" s="29"/>
      <c r="F5" s="32">
        <v>1</v>
      </c>
      <c r="G5" s="33" t="s">
        <v>9</v>
      </c>
      <c r="H5" s="34"/>
      <c r="I5"/>
      <c r="J5"/>
      <c r="K5" s="29"/>
      <c r="L5" s="30"/>
      <c r="M5" s="30"/>
      <c r="N5" s="30"/>
      <c r="O5" s="20"/>
      <c r="P5" s="16"/>
      <c r="Q5" s="16"/>
      <c r="R5" s="16" t="s">
        <v>10</v>
      </c>
      <c r="S5" s="16"/>
      <c r="U5" s="35" t="s">
        <v>11</v>
      </c>
      <c r="V5" s="36">
        <v>50000</v>
      </c>
      <c r="W5" s="20"/>
      <c r="X5" s="19"/>
      <c r="Y5" s="22"/>
      <c r="Z5" s="22"/>
      <c r="AA5" s="22"/>
      <c r="AB5" s="22"/>
      <c r="AC5" s="22"/>
      <c r="AD5" s="22"/>
    </row>
    <row r="6" spans="1:30" ht="15.75" customHeight="1" x14ac:dyDescent="0.25">
      <c r="A6" s="28"/>
      <c r="B6" s="28"/>
      <c r="C6" s="37" t="s">
        <v>12</v>
      </c>
      <c r="D6" s="29"/>
      <c r="E6" s="29"/>
      <c r="F6" s="38">
        <v>2</v>
      </c>
      <c r="G6" s="39" t="s">
        <v>13</v>
      </c>
      <c r="H6" s="40"/>
      <c r="I6"/>
      <c r="J6"/>
      <c r="K6" s="29"/>
      <c r="L6" s="30"/>
      <c r="M6" s="30"/>
      <c r="N6" s="30"/>
      <c r="O6" s="20"/>
      <c r="P6" s="16"/>
      <c r="Q6" s="16"/>
      <c r="S6" s="16"/>
      <c r="U6" s="35" t="s">
        <v>14</v>
      </c>
      <c r="V6" s="41">
        <v>15000</v>
      </c>
      <c r="W6" s="20"/>
      <c r="X6" s="19"/>
      <c r="Y6" s="19"/>
      <c r="Z6" s="19"/>
      <c r="AA6" s="19"/>
      <c r="AB6" s="19"/>
      <c r="AC6" s="19"/>
      <c r="AD6" s="22"/>
    </row>
    <row r="7" spans="1:30" ht="15.75" customHeight="1" x14ac:dyDescent="0.25">
      <c r="A7" s="28"/>
      <c r="B7" s="28"/>
      <c r="C7" s="42" t="s">
        <v>15</v>
      </c>
      <c r="D7" s="29"/>
      <c r="E7" s="29"/>
      <c r="F7" s="43">
        <v>3</v>
      </c>
      <c r="G7" s="5" t="s">
        <v>16</v>
      </c>
      <c r="H7" s="44"/>
      <c r="I7" s="230"/>
      <c r="J7" s="230"/>
      <c r="K7" s="230"/>
      <c r="L7" s="230"/>
      <c r="M7" s="30"/>
      <c r="N7" s="30"/>
      <c r="O7" s="20"/>
      <c r="P7" s="16"/>
      <c r="Q7" s="16"/>
      <c r="S7" s="16"/>
      <c r="U7" s="35" t="s">
        <v>17</v>
      </c>
      <c r="V7" s="41">
        <v>20000</v>
      </c>
      <c r="W7" s="20"/>
      <c r="X7" s="19"/>
      <c r="Y7" s="19"/>
      <c r="Z7" s="19"/>
      <c r="AA7" s="19"/>
      <c r="AB7" s="19"/>
      <c r="AC7" s="19"/>
      <c r="AD7" s="22"/>
    </row>
    <row r="8" spans="1:30" ht="15.75" customHeight="1" x14ac:dyDescent="0.3">
      <c r="A8" s="28"/>
      <c r="B8" s="28"/>
      <c r="C8" s="45" t="s">
        <v>18</v>
      </c>
      <c r="D8" s="29"/>
      <c r="E8" s="29"/>
      <c r="F8" s="29"/>
      <c r="G8"/>
      <c r="H8"/>
      <c r="I8" s="46" t="s">
        <v>19</v>
      </c>
      <c r="J8" s="30"/>
      <c r="K8" s="29"/>
      <c r="L8"/>
      <c r="M8" s="47">
        <f>MAX(N12:N101)</f>
        <v>294</v>
      </c>
      <c r="N8" s="30"/>
      <c r="O8" s="20"/>
      <c r="P8" s="16"/>
      <c r="Q8" s="16"/>
      <c r="S8" s="16"/>
      <c r="U8" s="35" t="s">
        <v>20</v>
      </c>
      <c r="V8" s="36">
        <v>25000</v>
      </c>
      <c r="W8" s="20"/>
      <c r="X8" s="19"/>
      <c r="Y8" s="19"/>
      <c r="Z8" s="19"/>
      <c r="AA8" s="19"/>
      <c r="AB8" s="19"/>
      <c r="AC8" s="19"/>
      <c r="AD8" s="22"/>
    </row>
    <row r="9" spans="1:30" ht="15.75" customHeight="1" x14ac:dyDescent="0.25">
      <c r="A9" s="28"/>
      <c r="B9" s="28"/>
      <c r="C9" s="48" t="s">
        <v>21</v>
      </c>
      <c r="D9" s="29"/>
      <c r="E9" s="29"/>
      <c r="F9" s="29"/>
      <c r="G9" s="29"/>
      <c r="H9" s="30"/>
      <c r="I9" s="1" t="s">
        <v>22</v>
      </c>
      <c r="J9" s="29"/>
      <c r="K9" s="29"/>
      <c r="L9" s="30"/>
      <c r="M9" s="30">
        <f>29+54+46+55+55+76+70+7+3</f>
        <v>395</v>
      </c>
      <c r="N9" s="30"/>
      <c r="O9" s="20"/>
      <c r="P9" s="16"/>
      <c r="Q9" s="16"/>
      <c r="S9" s="16"/>
      <c r="U9" s="35" t="s">
        <v>23</v>
      </c>
      <c r="V9" s="41">
        <v>10000</v>
      </c>
      <c r="W9" s="20"/>
      <c r="X9" s="19"/>
      <c r="Y9" s="19"/>
      <c r="Z9" s="19"/>
      <c r="AA9" s="19"/>
      <c r="AB9" s="19"/>
      <c r="AC9" s="19"/>
      <c r="AD9" s="22"/>
    </row>
    <row r="10" spans="1:30" x14ac:dyDescent="0.25">
      <c r="A10" s="28"/>
      <c r="B10" s="28"/>
      <c r="C10"/>
      <c r="D10" s="49"/>
      <c r="E10" s="50"/>
      <c r="F10" s="50"/>
      <c r="G10" s="50" t="s">
        <v>24</v>
      </c>
      <c r="H10" s="50"/>
      <c r="I10" s="50"/>
      <c r="J10" s="50"/>
      <c r="K10" s="51" t="s">
        <v>9</v>
      </c>
      <c r="L10" s="52"/>
      <c r="M10" s="53"/>
      <c r="N10" s="54"/>
      <c r="O10" s="55"/>
      <c r="U10" s="35" t="s">
        <v>25</v>
      </c>
      <c r="V10" s="36">
        <v>35000</v>
      </c>
      <c r="W10" s="20"/>
      <c r="X10" s="19"/>
      <c r="Y10" s="19"/>
      <c r="Z10" s="19"/>
      <c r="AA10" s="19"/>
      <c r="AB10" s="19"/>
      <c r="AC10" s="19"/>
      <c r="AD10" s="22"/>
    </row>
    <row r="11" spans="1:30" x14ac:dyDescent="0.25">
      <c r="A11" s="28"/>
      <c r="C11"/>
      <c r="D11" s="56" t="s">
        <v>26</v>
      </c>
      <c r="E11" s="57" t="s">
        <v>27</v>
      </c>
      <c r="F11" s="58" t="s">
        <v>28</v>
      </c>
      <c r="G11" s="57" t="s">
        <v>29</v>
      </c>
      <c r="H11" s="58" t="s">
        <v>30</v>
      </c>
      <c r="I11" s="57" t="s">
        <v>31</v>
      </c>
      <c r="J11" s="58" t="s">
        <v>32</v>
      </c>
      <c r="K11" s="59" t="s">
        <v>33</v>
      </c>
      <c r="L11" s="57" t="s">
        <v>13</v>
      </c>
      <c r="M11" s="60" t="s">
        <v>16</v>
      </c>
      <c r="N11" s="61" t="s">
        <v>34</v>
      </c>
      <c r="O11" s="62"/>
      <c r="U11" s="35" t="s">
        <v>35</v>
      </c>
      <c r="V11" s="41">
        <v>50000</v>
      </c>
      <c r="W11"/>
      <c r="X11"/>
      <c r="Y11" s="19"/>
      <c r="Z11" s="19"/>
      <c r="AA11" s="19"/>
      <c r="AB11" s="19"/>
      <c r="AC11" s="19"/>
      <c r="AD11" s="22"/>
    </row>
    <row r="12" spans="1:30" x14ac:dyDescent="0.25">
      <c r="A12" s="28"/>
      <c r="B12" s="17" t="s">
        <v>11</v>
      </c>
      <c r="C12" s="1" t="s">
        <v>175</v>
      </c>
      <c r="D12" s="63">
        <v>21</v>
      </c>
      <c r="E12" s="65">
        <v>11</v>
      </c>
      <c r="F12" s="69">
        <v>8</v>
      </c>
      <c r="G12" s="65">
        <v>15</v>
      </c>
      <c r="H12" s="69">
        <v>5</v>
      </c>
      <c r="I12" s="65">
        <v>15</v>
      </c>
      <c r="J12" s="69">
        <v>9</v>
      </c>
      <c r="K12" s="64">
        <f t="shared" ref="K12:K18" si="0">SUM(D12:J12)</f>
        <v>84</v>
      </c>
      <c r="L12" s="65"/>
      <c r="M12" s="146"/>
      <c r="N12" s="58">
        <f t="shared" ref="N12:N18" si="1">(K12*$F$5)+(L12*$F$6)+(M12*$F$7)</f>
        <v>84</v>
      </c>
      <c r="O12" s="66" t="s">
        <v>37</v>
      </c>
      <c r="P12" s="16" t="s">
        <v>38</v>
      </c>
      <c r="U12"/>
      <c r="W12" s="20"/>
      <c r="X12" s="19"/>
      <c r="Y12" s="19"/>
      <c r="Z12" s="19"/>
      <c r="AA12" s="19"/>
      <c r="AB12" s="19"/>
      <c r="AC12" s="19"/>
      <c r="AD12" s="19"/>
    </row>
    <row r="13" spans="1:30" x14ac:dyDescent="0.25">
      <c r="B13" s="17" t="s">
        <v>20</v>
      </c>
      <c r="C13" s="67" t="s">
        <v>39</v>
      </c>
      <c r="D13" s="56">
        <v>8</v>
      </c>
      <c r="E13" s="57">
        <v>5</v>
      </c>
      <c r="F13" s="58">
        <v>1</v>
      </c>
      <c r="G13" s="57">
        <v>8</v>
      </c>
      <c r="H13" s="58">
        <v>8</v>
      </c>
      <c r="I13" s="57">
        <v>10</v>
      </c>
      <c r="J13" s="58">
        <v>17</v>
      </c>
      <c r="K13" s="68">
        <f t="shared" si="0"/>
        <v>57</v>
      </c>
      <c r="L13" s="65">
        <v>1</v>
      </c>
      <c r="M13" s="118"/>
      <c r="N13" s="69">
        <f t="shared" si="1"/>
        <v>59</v>
      </c>
      <c r="O13" s="66" t="s">
        <v>37</v>
      </c>
      <c r="U13" s="18"/>
      <c r="W13" s="20"/>
      <c r="X13" s="19"/>
      <c r="Y13" s="19"/>
      <c r="Z13" s="19"/>
      <c r="AA13" s="19"/>
      <c r="AB13" s="19"/>
      <c r="AC13" s="19"/>
      <c r="AD13" s="19"/>
    </row>
    <row r="14" spans="1:30" x14ac:dyDescent="0.25">
      <c r="B14" s="17" t="s">
        <v>14</v>
      </c>
      <c r="C14" s="67" t="s">
        <v>40</v>
      </c>
      <c r="D14" s="63">
        <v>4</v>
      </c>
      <c r="E14" s="65"/>
      <c r="F14" s="69">
        <v>5</v>
      </c>
      <c r="G14" s="65">
        <v>5</v>
      </c>
      <c r="H14" s="69">
        <v>11</v>
      </c>
      <c r="I14" s="65">
        <v>13</v>
      </c>
      <c r="J14" s="69">
        <v>15</v>
      </c>
      <c r="K14" s="64">
        <f t="shared" si="0"/>
        <v>53</v>
      </c>
      <c r="L14" s="65">
        <v>3</v>
      </c>
      <c r="M14" s="118">
        <v>2</v>
      </c>
      <c r="N14" s="69">
        <f t="shared" si="1"/>
        <v>65</v>
      </c>
      <c r="O14" s="70"/>
      <c r="T14" s="17" t="s">
        <v>41</v>
      </c>
      <c r="U14" s="18"/>
      <c r="V14">
        <f>V2-V3-(SUM(V5:V11))</f>
        <v>2430801</v>
      </c>
      <c r="W14" s="20"/>
      <c r="X14" s="19"/>
      <c r="Y14" s="19"/>
      <c r="Z14" s="19"/>
      <c r="AA14" s="19"/>
      <c r="AB14" s="19"/>
      <c r="AC14"/>
      <c r="AD14" s="19"/>
    </row>
    <row r="15" spans="1:30" x14ac:dyDescent="0.25">
      <c r="B15" s="17" t="s">
        <v>17</v>
      </c>
      <c r="C15" s="67" t="s">
        <v>42</v>
      </c>
      <c r="D15" s="56">
        <v>29</v>
      </c>
      <c r="E15" s="57">
        <v>43</v>
      </c>
      <c r="F15" s="58">
        <v>43</v>
      </c>
      <c r="G15" s="57">
        <v>45</v>
      </c>
      <c r="H15" s="58">
        <v>45</v>
      </c>
      <c r="I15" s="57">
        <v>46</v>
      </c>
      <c r="J15" s="58">
        <v>43</v>
      </c>
      <c r="K15" s="68">
        <f t="shared" si="0"/>
        <v>294</v>
      </c>
      <c r="L15" s="65"/>
      <c r="M15" s="118"/>
      <c r="N15" s="69">
        <f t="shared" si="1"/>
        <v>294</v>
      </c>
      <c r="O15" s="70" t="s">
        <v>43</v>
      </c>
      <c r="T15" s="231" t="s">
        <v>245</v>
      </c>
      <c r="U15" s="231"/>
      <c r="V15">
        <f>MAX(ROUNDUP($V$14/$W$15,0),$M$8)</f>
        <v>325</v>
      </c>
      <c r="W15" s="236">
        <v>7500</v>
      </c>
      <c r="X15" s="19"/>
      <c r="Y15" s="19"/>
      <c r="Z15" s="19"/>
      <c r="AA15" s="19"/>
      <c r="AB15" s="19"/>
      <c r="AC15"/>
      <c r="AD15" s="19"/>
    </row>
    <row r="16" spans="1:30" x14ac:dyDescent="0.25">
      <c r="B16" s="17" t="s">
        <v>44</v>
      </c>
      <c r="C16" s="67" t="s">
        <v>45</v>
      </c>
      <c r="D16" s="63">
        <v>16</v>
      </c>
      <c r="E16" s="65">
        <v>6</v>
      </c>
      <c r="F16" s="69">
        <v>13</v>
      </c>
      <c r="G16" s="65">
        <v>10</v>
      </c>
      <c r="H16" s="69"/>
      <c r="I16" s="65">
        <v>5</v>
      </c>
      <c r="J16" s="69">
        <v>5</v>
      </c>
      <c r="K16" s="64">
        <f t="shared" si="0"/>
        <v>55</v>
      </c>
      <c r="L16" s="65"/>
      <c r="M16" s="118">
        <v>2</v>
      </c>
      <c r="N16" s="69">
        <f t="shared" si="1"/>
        <v>61</v>
      </c>
      <c r="O16" s="70"/>
      <c r="R16" s="18"/>
      <c r="T16" s="20"/>
      <c r="U16" s="19"/>
      <c r="V16" s="19"/>
      <c r="W16" s="19" t="s">
        <v>34</v>
      </c>
      <c r="X16" s="19" t="s">
        <v>35</v>
      </c>
      <c r="Y16" s="19" t="s">
        <v>35</v>
      </c>
      <c r="Z16" s="19" t="s">
        <v>46</v>
      </c>
      <c r="AA16" s="19" t="s">
        <v>47</v>
      </c>
      <c r="AB16" s="16" t="s">
        <v>48</v>
      </c>
      <c r="AC16"/>
      <c r="AD16" s="19"/>
    </row>
    <row r="17" spans="2:30" x14ac:dyDescent="0.25">
      <c r="B17" s="17" t="s">
        <v>49</v>
      </c>
      <c r="C17" s="67" t="s">
        <v>50</v>
      </c>
      <c r="D17" s="56"/>
      <c r="E17" s="57">
        <v>9</v>
      </c>
      <c r="F17" s="58">
        <v>3</v>
      </c>
      <c r="G17" s="57"/>
      <c r="H17" s="58">
        <v>6</v>
      </c>
      <c r="I17" s="57">
        <v>10</v>
      </c>
      <c r="J17" s="58">
        <v>6</v>
      </c>
      <c r="K17" s="68">
        <f t="shared" si="0"/>
        <v>34</v>
      </c>
      <c r="L17" s="65"/>
      <c r="M17" s="118">
        <v>1</v>
      </c>
      <c r="N17" s="69">
        <f t="shared" si="1"/>
        <v>37</v>
      </c>
      <c r="O17" s="70"/>
      <c r="Q17" s="30" t="s">
        <v>51</v>
      </c>
      <c r="R17" s="18" t="s">
        <v>52</v>
      </c>
      <c r="S17" s="16" t="s">
        <v>53</v>
      </c>
      <c r="T17" s="20" t="s">
        <v>54</v>
      </c>
      <c r="U17" s="19" t="s">
        <v>55</v>
      </c>
      <c r="V17" s="19" t="s">
        <v>47</v>
      </c>
      <c r="W17" s="19" t="s">
        <v>56</v>
      </c>
      <c r="X17" s="19" t="s">
        <v>57</v>
      </c>
      <c r="Y17" s="19" t="s">
        <v>58</v>
      </c>
      <c r="Z17" s="19" t="s">
        <v>59</v>
      </c>
      <c r="AA17" s="19" t="s">
        <v>57</v>
      </c>
      <c r="AB17"/>
      <c r="AC17"/>
      <c r="AD17" s="19"/>
    </row>
    <row r="18" spans="2:30" x14ac:dyDescent="0.25">
      <c r="B18" s="17" t="s">
        <v>25</v>
      </c>
      <c r="C18" s="67" t="s">
        <v>60</v>
      </c>
      <c r="D18" s="63"/>
      <c r="E18" s="65">
        <v>1</v>
      </c>
      <c r="F18" s="69"/>
      <c r="G18" s="65"/>
      <c r="H18" s="69">
        <v>3</v>
      </c>
      <c r="I18" s="65"/>
      <c r="J18" s="69"/>
      <c r="K18" s="64">
        <f t="shared" si="0"/>
        <v>4</v>
      </c>
      <c r="L18" s="65"/>
      <c r="M18" s="146">
        <v>1</v>
      </c>
      <c r="N18" s="58">
        <f t="shared" si="1"/>
        <v>7</v>
      </c>
      <c r="O18" s="66" t="s">
        <v>37</v>
      </c>
      <c r="P18" s="16" t="s">
        <v>38</v>
      </c>
      <c r="Q18" s="30">
        <v>1</v>
      </c>
      <c r="R18" s="31" t="s">
        <v>8</v>
      </c>
      <c r="S18" s="71">
        <f>T18/$T$26</f>
        <v>0.140625</v>
      </c>
      <c r="T18" s="72">
        <v>9</v>
      </c>
      <c r="U18" s="73">
        <f>V14*U28</f>
        <v>3646.2015000000001</v>
      </c>
      <c r="V18" s="73">
        <f>T18*U18</f>
        <v>32815.813500000004</v>
      </c>
      <c r="W18" s="73">
        <f>$V$25*S18</f>
        <v>157755.18677343748</v>
      </c>
      <c r="X18" s="74"/>
      <c r="Y18" s="73">
        <f>W28*$V$14</f>
        <v>4768.1096538461543</v>
      </c>
      <c r="Z18" s="75">
        <f t="shared" ref="Z18" si="2">Y18+U18</f>
        <v>8414.3111538461544</v>
      </c>
      <c r="AA18" s="73">
        <f t="shared" ref="AA18:AA23" si="3">Z18*T18</f>
        <v>75728.800384615388</v>
      </c>
      <c r="AB18" s="76">
        <f>Z18/15</f>
        <v>560.95407692307697</v>
      </c>
      <c r="AC18" s="19">
        <f>Z19-Z18</f>
        <v>6731.4489230769232</v>
      </c>
      <c r="AD18" s="19"/>
    </row>
    <row r="19" spans="2:30" x14ac:dyDescent="0.25">
      <c r="C19" s="77"/>
      <c r="D19" s="78"/>
      <c r="E19" s="78"/>
      <c r="F19" s="78"/>
      <c r="G19" s="78"/>
      <c r="H19" s="78"/>
      <c r="I19" s="78"/>
      <c r="J19" s="78"/>
      <c r="K19" s="78"/>
      <c r="L19" s="220"/>
      <c r="M19" s="79"/>
      <c r="N19" s="79"/>
      <c r="O19" s="80"/>
      <c r="Q19" s="30">
        <v>2</v>
      </c>
      <c r="R19" s="37" t="s">
        <v>12</v>
      </c>
      <c r="S19" s="81">
        <f>T19/$T$26</f>
        <v>0.21875</v>
      </c>
      <c r="T19" s="82">
        <v>14</v>
      </c>
      <c r="U19" s="41">
        <f>V14*U29</f>
        <v>6077.0025000000005</v>
      </c>
      <c r="V19" s="83">
        <f>T19*U19</f>
        <v>85078.035000000003</v>
      </c>
      <c r="W19" s="41">
        <f>$V$25*S19</f>
        <v>245396.957203125</v>
      </c>
      <c r="X19" s="83"/>
      <c r="Y19" s="41">
        <f>W29*$V$14</f>
        <v>9068.7575769230771</v>
      </c>
      <c r="Z19" s="84">
        <f>Y19+U19</f>
        <v>15145.760076923078</v>
      </c>
      <c r="AA19" s="41">
        <f t="shared" si="3"/>
        <v>212040.64107692309</v>
      </c>
      <c r="AB19" s="85">
        <f>Z19/31</f>
        <v>488.57290570719607</v>
      </c>
      <c r="AC19" s="19">
        <f>Z20-Z19</f>
        <v>7479.3876923076896</v>
      </c>
      <c r="AD19" s="19"/>
    </row>
    <row r="20" spans="2:30" x14ac:dyDescent="0.25">
      <c r="B20" s="17"/>
      <c r="C20" s="86" t="s">
        <v>61</v>
      </c>
      <c r="D20" s="63">
        <v>10</v>
      </c>
      <c r="E20" s="65">
        <v>22</v>
      </c>
      <c r="F20" s="69">
        <v>11</v>
      </c>
      <c r="G20" s="65">
        <v>19</v>
      </c>
      <c r="H20" s="69">
        <v>4</v>
      </c>
      <c r="I20" s="65">
        <v>31</v>
      </c>
      <c r="J20" s="69">
        <v>16</v>
      </c>
      <c r="K20" s="64">
        <f t="shared" ref="K20:K43" si="4">SUM(D20:J20)</f>
        <v>113</v>
      </c>
      <c r="L20" s="65">
        <v>1</v>
      </c>
      <c r="M20" s="118"/>
      <c r="N20" s="69">
        <f t="shared" ref="N20:N43" si="5">(K20*$F$5)+(L20*$F$6)+(M20*$F$7)</f>
        <v>115</v>
      </c>
      <c r="O20" s="87"/>
      <c r="Q20" s="30">
        <v>3</v>
      </c>
      <c r="R20" s="42" t="s">
        <v>15</v>
      </c>
      <c r="S20" s="88">
        <f>T20/$T$26</f>
        <v>0.265625</v>
      </c>
      <c r="T20" s="89">
        <v>17</v>
      </c>
      <c r="U20" s="90">
        <f>V14*U30</f>
        <v>12154.005000000001</v>
      </c>
      <c r="V20" s="91">
        <f>T20*U20</f>
        <v>206618.08500000002</v>
      </c>
      <c r="W20" s="90">
        <f>V25*S20</f>
        <v>297982.01946093747</v>
      </c>
      <c r="X20" s="90"/>
      <c r="Y20" s="90">
        <f>W30*$V$14</f>
        <v>10471.142769230766</v>
      </c>
      <c r="Z20" s="92">
        <f>Y20+U20</f>
        <v>22625.147769230767</v>
      </c>
      <c r="AA20" s="90">
        <f t="shared" si="3"/>
        <v>384627.51207692304</v>
      </c>
      <c r="AB20" s="85">
        <f>Z20/51</f>
        <v>443.63034841628956</v>
      </c>
      <c r="AC20" s="19">
        <f>Z21-Z20</f>
        <v>9162.2499230769281</v>
      </c>
      <c r="AD20"/>
    </row>
    <row r="21" spans="2:30" x14ac:dyDescent="0.25">
      <c r="B21" s="17"/>
      <c r="C21" s="67" t="s">
        <v>62</v>
      </c>
      <c r="D21" s="63">
        <v>24</v>
      </c>
      <c r="E21" s="65">
        <v>36</v>
      </c>
      <c r="F21" s="69">
        <v>27</v>
      </c>
      <c r="G21" s="65">
        <v>31</v>
      </c>
      <c r="H21" s="69">
        <v>19</v>
      </c>
      <c r="I21" s="65">
        <v>26</v>
      </c>
      <c r="J21" s="69">
        <v>11</v>
      </c>
      <c r="K21" s="64">
        <f t="shared" si="4"/>
        <v>174</v>
      </c>
      <c r="L21" s="65"/>
      <c r="M21" s="118"/>
      <c r="N21" s="69">
        <f t="shared" si="5"/>
        <v>174</v>
      </c>
      <c r="O21" s="87"/>
      <c r="Q21" s="30">
        <v>4</v>
      </c>
      <c r="R21" s="45" t="s">
        <v>18</v>
      </c>
      <c r="S21" s="93">
        <f>T21/$T$26</f>
        <v>6.25E-2</v>
      </c>
      <c r="T21" s="94">
        <v>4</v>
      </c>
      <c r="U21" s="36">
        <f>V14*U31</f>
        <v>24308.010000000002</v>
      </c>
      <c r="V21" s="95">
        <f>T21*U21</f>
        <v>97232.040000000008</v>
      </c>
      <c r="W21" s="36">
        <f>V25*S21</f>
        <v>70113.416343749996</v>
      </c>
      <c r="X21" s="36"/>
      <c r="Y21" s="36">
        <f>W31*$V$14</f>
        <v>7479.3876923076941</v>
      </c>
      <c r="Z21" s="96">
        <f>Y21+U21</f>
        <v>31787.397692307695</v>
      </c>
      <c r="AA21" s="36">
        <f t="shared" si="3"/>
        <v>127149.59076923078</v>
      </c>
      <c r="AB21" s="85">
        <f>Z21/71</f>
        <v>447.70982665222107</v>
      </c>
      <c r="AC21" s="19">
        <f>Z22-Z21</f>
        <v>14771.790692307684</v>
      </c>
      <c r="AD21"/>
    </row>
    <row r="22" spans="2:30" x14ac:dyDescent="0.25">
      <c r="B22" s="17"/>
      <c r="C22" s="67" t="s">
        <v>63</v>
      </c>
      <c r="D22" s="63"/>
      <c r="E22" s="65">
        <v>1</v>
      </c>
      <c r="F22" s="69"/>
      <c r="G22" s="65"/>
      <c r="H22" s="69"/>
      <c r="I22" s="65">
        <v>11</v>
      </c>
      <c r="J22" s="69">
        <v>4</v>
      </c>
      <c r="K22" s="64">
        <f t="shared" si="4"/>
        <v>16</v>
      </c>
      <c r="L22" s="65"/>
      <c r="M22" s="118"/>
      <c r="N22" s="69">
        <f t="shared" si="5"/>
        <v>16</v>
      </c>
      <c r="O22" s="87"/>
      <c r="Q22" s="30">
        <v>5</v>
      </c>
      <c r="R22" s="48" t="s">
        <v>21</v>
      </c>
      <c r="S22" s="97">
        <f>T22/$T$26</f>
        <v>0.109375</v>
      </c>
      <c r="T22" s="32">
        <v>7</v>
      </c>
      <c r="U22" s="98">
        <f>V14*U32</f>
        <v>36462.014999999999</v>
      </c>
      <c r="V22" s="99">
        <f>U22*T22</f>
        <v>255234.10499999998</v>
      </c>
      <c r="W22" s="99">
        <f>V25*S22</f>
        <v>122698.4786015625</v>
      </c>
      <c r="X22" s="99"/>
      <c r="Y22" s="98">
        <f>W32*$V$14</f>
        <v>10097.173384615384</v>
      </c>
      <c r="Z22" s="100">
        <f>Y22+U22</f>
        <v>46559.18838461538</v>
      </c>
      <c r="AA22" s="98">
        <f t="shared" si="3"/>
        <v>325914.31869230769</v>
      </c>
      <c r="AB22" s="85">
        <f>Z22/100</f>
        <v>465.59188384615379</v>
      </c>
      <c r="AC22" s="19">
        <f>Z23-Z22</f>
        <v>42258.540461538447</v>
      </c>
      <c r="AD22"/>
    </row>
    <row r="23" spans="2:30" x14ac:dyDescent="0.25">
      <c r="C23" s="67" t="s">
        <v>64</v>
      </c>
      <c r="D23" s="63">
        <v>1</v>
      </c>
      <c r="E23" s="65">
        <v>9</v>
      </c>
      <c r="F23" s="69">
        <v>3</v>
      </c>
      <c r="G23" s="65">
        <v>6</v>
      </c>
      <c r="H23" s="69">
        <v>8</v>
      </c>
      <c r="I23" s="65">
        <v>3</v>
      </c>
      <c r="J23" s="69">
        <v>7</v>
      </c>
      <c r="K23" s="64">
        <f t="shared" si="4"/>
        <v>37</v>
      </c>
      <c r="L23" s="65"/>
      <c r="M23" s="118"/>
      <c r="N23" s="69">
        <f t="shared" si="5"/>
        <v>37</v>
      </c>
      <c r="O23" s="87"/>
      <c r="Q23" s="30">
        <v>6</v>
      </c>
      <c r="R23" s="101" t="s">
        <v>65</v>
      </c>
      <c r="S23" s="102">
        <f>T23/$T$26</f>
        <v>0.203125</v>
      </c>
      <c r="T23" s="103">
        <v>13</v>
      </c>
      <c r="U23" s="104">
        <f>V14*U33</f>
        <v>48616.020000000004</v>
      </c>
      <c r="V23" s="105">
        <f>U23*T23</f>
        <v>632008.26</v>
      </c>
      <c r="W23" s="104">
        <f>V25*S23</f>
        <v>227868.60311718748</v>
      </c>
      <c r="X23" s="104"/>
      <c r="Y23" s="104">
        <f>W33*$V$14</f>
        <v>40201.70884615383</v>
      </c>
      <c r="Z23" s="106">
        <f>Y23+U23</f>
        <v>88817.728846153826</v>
      </c>
      <c r="AA23" s="104">
        <f t="shared" si="3"/>
        <v>1154630.4749999996</v>
      </c>
      <c r="AB23" s="85">
        <f>Z23/150</f>
        <v>592.1181923076922</v>
      </c>
      <c r="AC23" s="19"/>
      <c r="AD23"/>
    </row>
    <row r="24" spans="2:30" x14ac:dyDescent="0.25">
      <c r="C24" s="67" t="s">
        <v>66</v>
      </c>
      <c r="D24" s="63"/>
      <c r="E24" s="65"/>
      <c r="F24" s="69"/>
      <c r="G24" s="65"/>
      <c r="H24" s="69"/>
      <c r="I24" s="65">
        <v>4</v>
      </c>
      <c r="J24" s="69">
        <v>3</v>
      </c>
      <c r="K24" s="64">
        <f t="shared" si="4"/>
        <v>7</v>
      </c>
      <c r="L24" s="65"/>
      <c r="M24" s="118"/>
      <c r="N24" s="69">
        <f t="shared" si="5"/>
        <v>7</v>
      </c>
      <c r="O24" s="87"/>
      <c r="S24" s="234"/>
      <c r="U24"/>
      <c r="V24" s="131"/>
      <c r="W24"/>
      <c r="X24"/>
      <c r="Y24"/>
      <c r="Z24"/>
      <c r="AA24"/>
      <c r="AB24"/>
      <c r="AC24"/>
      <c r="AD24"/>
    </row>
    <row r="25" spans="2:30" x14ac:dyDescent="0.25">
      <c r="C25" s="67" t="s">
        <v>67</v>
      </c>
      <c r="D25" s="63"/>
      <c r="E25" s="65"/>
      <c r="F25" s="69"/>
      <c r="G25" s="65">
        <v>38</v>
      </c>
      <c r="H25" s="69">
        <v>31</v>
      </c>
      <c r="I25" s="65">
        <v>36</v>
      </c>
      <c r="J25" s="69">
        <v>41</v>
      </c>
      <c r="K25" s="64">
        <f t="shared" si="4"/>
        <v>146</v>
      </c>
      <c r="L25" s="65"/>
      <c r="M25" s="118"/>
      <c r="N25" s="69">
        <f t="shared" si="5"/>
        <v>146</v>
      </c>
      <c r="O25" s="87"/>
      <c r="U25" t="s">
        <v>244</v>
      </c>
      <c r="V25" s="131">
        <f>V14-V26</f>
        <v>1121814.6614999999</v>
      </c>
      <c r="AB25"/>
      <c r="AC25" s="19"/>
      <c r="AD25"/>
    </row>
    <row r="26" spans="2:30" x14ac:dyDescent="0.25">
      <c r="C26" s="67" t="s">
        <v>69</v>
      </c>
      <c r="D26" s="63"/>
      <c r="E26" s="65"/>
      <c r="F26" s="69"/>
      <c r="G26" s="65"/>
      <c r="H26" s="69"/>
      <c r="I26" s="65"/>
      <c r="J26" s="69"/>
      <c r="K26" s="64">
        <f t="shared" si="4"/>
        <v>0</v>
      </c>
      <c r="L26" s="65"/>
      <c r="M26" s="118"/>
      <c r="N26" s="69">
        <f t="shared" si="5"/>
        <v>0</v>
      </c>
      <c r="O26" s="87"/>
      <c r="R26" s="107" t="s">
        <v>68</v>
      </c>
      <c r="S26" s="108">
        <f>SUM(S18:S23)</f>
        <v>1</v>
      </c>
      <c r="T26" s="109">
        <f>SUM(T18:T23)</f>
        <v>64</v>
      </c>
      <c r="U26" s="110"/>
      <c r="V26" s="110">
        <f>SUM(V18:V23)</f>
        <v>1308986.3385000001</v>
      </c>
      <c r="W26" s="110">
        <f>SUM(W18:W23)</f>
        <v>1121814.6614999999</v>
      </c>
      <c r="X26" s="110"/>
      <c r="Y26" s="110"/>
      <c r="Z26" s="110"/>
      <c r="AA26" s="111">
        <f>SUM(AA18:AA23)</f>
        <v>2280091.3379999995</v>
      </c>
      <c r="AB26"/>
      <c r="AC26" s="19"/>
      <c r="AD26"/>
    </row>
    <row r="27" spans="2:30" ht="18" customHeight="1" x14ac:dyDescent="0.25">
      <c r="C27" s="67" t="s">
        <v>70</v>
      </c>
      <c r="D27" s="63"/>
      <c r="E27" s="65">
        <v>10</v>
      </c>
      <c r="F27" s="69">
        <v>3</v>
      </c>
      <c r="G27" s="65">
        <v>5</v>
      </c>
      <c r="H27" s="69">
        <v>11</v>
      </c>
      <c r="I27" s="65">
        <v>8</v>
      </c>
      <c r="J27" s="69">
        <v>4</v>
      </c>
      <c r="K27" s="64">
        <f t="shared" si="4"/>
        <v>41</v>
      </c>
      <c r="L27" s="65"/>
      <c r="M27" s="118"/>
      <c r="N27" s="69">
        <f t="shared" si="5"/>
        <v>41</v>
      </c>
      <c r="O27" s="87"/>
      <c r="T27">
        <v>20</v>
      </c>
      <c r="U27" t="s">
        <v>247</v>
      </c>
      <c r="V27" t="s">
        <v>243</v>
      </c>
      <c r="W27" s="142" t="s">
        <v>246</v>
      </c>
      <c r="X27"/>
      <c r="Y27"/>
      <c r="Z27" s="131" t="s">
        <v>248</v>
      </c>
      <c r="AA27" s="229">
        <f>$V$14-AA26</f>
        <v>150709.66200000048</v>
      </c>
      <c r="AB27"/>
      <c r="AC27"/>
      <c r="AD27"/>
    </row>
    <row r="28" spans="2:30" ht="18" customHeight="1" x14ac:dyDescent="0.25">
      <c r="C28" s="67" t="s">
        <v>71</v>
      </c>
      <c r="D28" s="63">
        <v>15</v>
      </c>
      <c r="E28" s="65">
        <v>26</v>
      </c>
      <c r="F28" s="69">
        <v>12</v>
      </c>
      <c r="G28" s="65">
        <v>34</v>
      </c>
      <c r="H28" s="69">
        <v>26</v>
      </c>
      <c r="I28" s="65">
        <v>25</v>
      </c>
      <c r="J28" s="69">
        <v>20</v>
      </c>
      <c r="K28" s="64">
        <f t="shared" si="4"/>
        <v>158</v>
      </c>
      <c r="L28" s="65"/>
      <c r="M28" s="118"/>
      <c r="N28" s="69">
        <f t="shared" si="5"/>
        <v>158</v>
      </c>
      <c r="O28" s="87"/>
      <c r="T28" s="232">
        <f>(15+30)/$V$15/2 / T27</f>
        <v>3.4615384615384616E-3</v>
      </c>
      <c r="U28" s="235">
        <v>1.5E-3</v>
      </c>
      <c r="V28" s="228">
        <f>ROUND(U28/$U$34, 3)</f>
        <v>2.8000000000000001E-2</v>
      </c>
      <c r="W28" s="233">
        <f>T28-U28</f>
        <v>1.9615384615384616E-3</v>
      </c>
      <c r="X28"/>
      <c r="Y28"/>
      <c r="Z28"/>
      <c r="AA28"/>
      <c r="AB28"/>
      <c r="AC28"/>
      <c r="AD28"/>
    </row>
    <row r="29" spans="2:30" ht="18" customHeight="1" x14ac:dyDescent="0.25">
      <c r="C29" s="67" t="s">
        <v>72</v>
      </c>
      <c r="D29" s="63"/>
      <c r="E29" s="65"/>
      <c r="F29" s="69"/>
      <c r="G29" s="65"/>
      <c r="H29" s="69"/>
      <c r="I29" s="65"/>
      <c r="J29" s="69"/>
      <c r="K29" s="64">
        <f t="shared" si="4"/>
        <v>0</v>
      </c>
      <c r="L29" s="65"/>
      <c r="M29" s="118"/>
      <c r="N29" s="69">
        <f t="shared" si="5"/>
        <v>0</v>
      </c>
      <c r="O29" s="87"/>
      <c r="T29" s="232">
        <f>(31+50)/$V$15/2 / T27</f>
        <v>6.2307692307692307E-3</v>
      </c>
      <c r="U29" s="235">
        <v>2.5000000000000001E-3</v>
      </c>
      <c r="V29" s="228">
        <f>ROUND(U29/$U$34, 3)</f>
        <v>4.5999999999999999E-2</v>
      </c>
      <c r="W29" s="233">
        <f t="shared" ref="W29:W33" si="6">T29-U29</f>
        <v>3.7307692307692306E-3</v>
      </c>
      <c r="X29"/>
      <c r="Y29"/>
      <c r="Z29"/>
      <c r="AB29"/>
      <c r="AC29"/>
      <c r="AD29"/>
    </row>
    <row r="30" spans="2:30" ht="18" customHeight="1" x14ac:dyDescent="0.25">
      <c r="C30" s="67" t="s">
        <v>73</v>
      </c>
      <c r="D30" s="63">
        <v>20</v>
      </c>
      <c r="E30" s="65">
        <v>26</v>
      </c>
      <c r="F30" s="69">
        <v>25</v>
      </c>
      <c r="G30" s="65">
        <v>28</v>
      </c>
      <c r="H30" s="69">
        <v>27</v>
      </c>
      <c r="I30" s="65">
        <v>25</v>
      </c>
      <c r="J30" s="69">
        <v>23</v>
      </c>
      <c r="K30" s="64">
        <f t="shared" si="4"/>
        <v>174</v>
      </c>
      <c r="L30" s="65"/>
      <c r="M30" s="118"/>
      <c r="N30" s="69">
        <f t="shared" si="5"/>
        <v>174</v>
      </c>
      <c r="O30" s="87"/>
      <c r="T30" s="232">
        <f>(51+70)/$V$15/2 / T27</f>
        <v>9.3076923076923068E-3</v>
      </c>
      <c r="U30" s="235">
        <v>5.0000000000000001E-3</v>
      </c>
      <c r="V30" s="228">
        <f>ROUND(U30/$U$34, 3)</f>
        <v>9.2999999999999999E-2</v>
      </c>
      <c r="W30" s="233">
        <f t="shared" si="6"/>
        <v>4.3076923076923066E-3</v>
      </c>
      <c r="X30"/>
      <c r="Y30"/>
      <c r="Z30"/>
      <c r="AB30"/>
      <c r="AC30"/>
      <c r="AD30"/>
    </row>
    <row r="31" spans="2:30" ht="18" customHeight="1" x14ac:dyDescent="0.25">
      <c r="C31" s="67" t="s">
        <v>74</v>
      </c>
      <c r="D31" s="63"/>
      <c r="E31" s="65"/>
      <c r="F31" s="69"/>
      <c r="G31" s="65">
        <v>12</v>
      </c>
      <c r="H31" s="69">
        <v>16</v>
      </c>
      <c r="I31" s="65">
        <v>19</v>
      </c>
      <c r="J31" s="69">
        <v>6</v>
      </c>
      <c r="K31" s="64">
        <f t="shared" si="4"/>
        <v>53</v>
      </c>
      <c r="L31" s="65"/>
      <c r="M31" s="118"/>
      <c r="N31" s="69">
        <f t="shared" si="5"/>
        <v>53</v>
      </c>
      <c r="O31" s="87"/>
      <c r="T31" s="232">
        <f>(71+99)/$V$15/2 / T27</f>
        <v>1.3076923076923078E-2</v>
      </c>
      <c r="U31" s="235">
        <v>0.01</v>
      </c>
      <c r="V31" s="228">
        <f>ROUND(U31/$U$34, 3)</f>
        <v>0.185</v>
      </c>
      <c r="W31" s="233">
        <f t="shared" si="6"/>
        <v>3.0769230769230778E-3</v>
      </c>
      <c r="X31"/>
      <c r="Y31"/>
      <c r="Z31"/>
      <c r="AB31"/>
      <c r="AC31"/>
      <c r="AD31" s="19"/>
    </row>
    <row r="32" spans="2:30" ht="18" customHeight="1" x14ac:dyDescent="0.25">
      <c r="C32" s="67" t="s">
        <v>75</v>
      </c>
      <c r="D32" s="63"/>
      <c r="E32" s="65">
        <v>8</v>
      </c>
      <c r="F32" s="69">
        <v>9</v>
      </c>
      <c r="G32" s="65">
        <v>2</v>
      </c>
      <c r="H32" s="69">
        <v>11</v>
      </c>
      <c r="I32" s="65">
        <v>28</v>
      </c>
      <c r="J32" s="69"/>
      <c r="K32" s="64">
        <f t="shared" si="4"/>
        <v>58</v>
      </c>
      <c r="L32" s="65"/>
      <c r="M32" s="118">
        <v>1</v>
      </c>
      <c r="N32" s="69">
        <f t="shared" si="5"/>
        <v>61</v>
      </c>
      <c r="O32" s="87"/>
      <c r="T32" s="232">
        <f>(100+149)/$V$15/2 / T27</f>
        <v>1.9153846153846153E-2</v>
      </c>
      <c r="U32" s="235">
        <v>1.4999999999999999E-2</v>
      </c>
      <c r="V32" s="228">
        <f>ROUND(U32/$U$34, 3)</f>
        <v>0.27800000000000002</v>
      </c>
      <c r="W32" s="233">
        <f t="shared" si="6"/>
        <v>4.1538461538461538E-3</v>
      </c>
      <c r="X32"/>
      <c r="Y32"/>
      <c r="Z32"/>
      <c r="AB32"/>
      <c r="AC32"/>
      <c r="AD32" s="19"/>
    </row>
    <row r="33" spans="3:30" ht="18" customHeight="1" x14ac:dyDescent="0.25">
      <c r="C33" s="67" t="s">
        <v>76</v>
      </c>
      <c r="D33" s="63"/>
      <c r="E33" s="65"/>
      <c r="F33" s="69"/>
      <c r="G33" s="65">
        <v>12</v>
      </c>
      <c r="H33" s="69">
        <v>15</v>
      </c>
      <c r="I33" s="65">
        <v>7</v>
      </c>
      <c r="J33" s="69">
        <v>22</v>
      </c>
      <c r="K33" s="64">
        <f t="shared" si="4"/>
        <v>56</v>
      </c>
      <c r="L33" s="65"/>
      <c r="M33" s="118">
        <v>1</v>
      </c>
      <c r="N33" s="69">
        <f t="shared" si="5"/>
        <v>59</v>
      </c>
      <c r="O33" s="87"/>
      <c r="T33" s="232">
        <f>(V15+150)/$V$15/2 / T27</f>
        <v>3.6538461538461534E-2</v>
      </c>
      <c r="U33" s="235">
        <v>0.02</v>
      </c>
      <c r="V33" s="228">
        <f>ROUND(U33/$U$34, 3)</f>
        <v>0.37</v>
      </c>
      <c r="W33" s="233">
        <f t="shared" si="6"/>
        <v>1.6538461538461533E-2</v>
      </c>
      <c r="X33"/>
      <c r="Y33"/>
      <c r="Z33"/>
      <c r="AB33"/>
      <c r="AC33"/>
      <c r="AD33" s="19"/>
    </row>
    <row r="34" spans="3:30" x14ac:dyDescent="0.25">
      <c r="C34" s="67" t="s">
        <v>77</v>
      </c>
      <c r="D34" s="63"/>
      <c r="E34" s="65"/>
      <c r="F34" s="69"/>
      <c r="G34" s="65"/>
      <c r="H34" s="69">
        <v>3</v>
      </c>
      <c r="I34" s="65">
        <v>8</v>
      </c>
      <c r="J34" s="69">
        <v>18</v>
      </c>
      <c r="K34" s="64">
        <f t="shared" si="4"/>
        <v>29</v>
      </c>
      <c r="L34" s="65"/>
      <c r="M34" s="118"/>
      <c r="N34" s="69">
        <f t="shared" si="5"/>
        <v>29</v>
      </c>
      <c r="O34" s="87"/>
      <c r="T34" s="232">
        <f>SUM(T28:T33)</f>
        <v>8.7769230769230766E-2</v>
      </c>
      <c r="U34" s="232">
        <f>SUM(U28:U33)</f>
        <v>5.4000000000000006E-2</v>
      </c>
      <c r="V34">
        <f>SUM(V28:V33)</f>
        <v>1</v>
      </c>
      <c r="W34"/>
      <c r="X34"/>
      <c r="Y34"/>
      <c r="Z34"/>
      <c r="AB34"/>
      <c r="AC34"/>
      <c r="AD34" s="19"/>
    </row>
    <row r="35" spans="3:30" x14ac:dyDescent="0.25">
      <c r="C35" s="67" t="s">
        <v>78</v>
      </c>
      <c r="D35" s="63">
        <v>7</v>
      </c>
      <c r="E35" s="65">
        <v>2</v>
      </c>
      <c r="F35" s="69">
        <v>3</v>
      </c>
      <c r="G35" s="65"/>
      <c r="H35" s="69">
        <v>6</v>
      </c>
      <c r="I35" s="65">
        <v>14</v>
      </c>
      <c r="J35" s="69">
        <v>17</v>
      </c>
      <c r="K35" s="64">
        <f t="shared" si="4"/>
        <v>49</v>
      </c>
      <c r="L35" s="65"/>
      <c r="M35" s="118">
        <v>2</v>
      </c>
      <c r="N35" s="69">
        <f t="shared" si="5"/>
        <v>55</v>
      </c>
      <c r="O35" s="87"/>
      <c r="U35"/>
      <c r="W35"/>
      <c r="X35"/>
      <c r="Y35"/>
      <c r="Z35"/>
      <c r="AB35"/>
      <c r="AC35"/>
      <c r="AD35"/>
    </row>
    <row r="36" spans="3:30" x14ac:dyDescent="0.25">
      <c r="C36" s="67" t="s">
        <v>79</v>
      </c>
      <c r="D36" s="63"/>
      <c r="E36" s="65"/>
      <c r="F36" s="69"/>
      <c r="G36" s="65"/>
      <c r="H36" s="69"/>
      <c r="I36" s="65"/>
      <c r="J36" s="69"/>
      <c r="K36" s="64">
        <f t="shared" si="4"/>
        <v>0</v>
      </c>
      <c r="L36" s="65"/>
      <c r="M36" s="118"/>
      <c r="N36" s="69">
        <f t="shared" si="5"/>
        <v>0</v>
      </c>
      <c r="O36" s="87"/>
      <c r="AC36"/>
      <c r="AD36"/>
    </row>
    <row r="37" spans="3:30" x14ac:dyDescent="0.25">
      <c r="C37" s="67" t="s">
        <v>80</v>
      </c>
      <c r="D37" s="63"/>
      <c r="E37" s="65"/>
      <c r="F37" s="69"/>
      <c r="G37" s="65"/>
      <c r="H37" s="69"/>
      <c r="I37" s="65"/>
      <c r="J37" s="69"/>
      <c r="K37" s="64">
        <f t="shared" si="4"/>
        <v>0</v>
      </c>
      <c r="L37" s="65"/>
      <c r="M37" s="118"/>
      <c r="N37" s="69">
        <f t="shared" si="5"/>
        <v>0</v>
      </c>
      <c r="O37" s="87"/>
      <c r="U37"/>
      <c r="W37"/>
      <c r="X37"/>
      <c r="Y37"/>
      <c r="Z37"/>
      <c r="AA37"/>
      <c r="AB37"/>
      <c r="AC37"/>
      <c r="AD37"/>
    </row>
    <row r="38" spans="3:30" x14ac:dyDescent="0.25">
      <c r="C38" s="67" t="s">
        <v>81</v>
      </c>
      <c r="D38" s="63"/>
      <c r="E38" s="65"/>
      <c r="F38" s="69"/>
      <c r="G38" s="65"/>
      <c r="H38" s="69"/>
      <c r="I38" s="65"/>
      <c r="J38" s="69"/>
      <c r="K38" s="64">
        <f t="shared" si="4"/>
        <v>0</v>
      </c>
      <c r="L38" s="65"/>
      <c r="M38" s="118"/>
      <c r="N38" s="69">
        <f t="shared" si="5"/>
        <v>0</v>
      </c>
      <c r="O38" s="87"/>
      <c r="U38"/>
      <c r="W38"/>
      <c r="X38"/>
      <c r="Y38"/>
      <c r="Z38"/>
      <c r="AA38"/>
      <c r="AB38"/>
      <c r="AC38"/>
      <c r="AD38"/>
    </row>
    <row r="39" spans="3:30" x14ac:dyDescent="0.25">
      <c r="C39" s="67" t="s">
        <v>82</v>
      </c>
      <c r="D39" s="63">
        <v>11</v>
      </c>
      <c r="E39" s="65">
        <v>22</v>
      </c>
      <c r="F39" s="69"/>
      <c r="G39" s="65"/>
      <c r="H39" s="69"/>
      <c r="I39" s="65">
        <v>6</v>
      </c>
      <c r="J39" s="69"/>
      <c r="K39" s="64">
        <f t="shared" si="4"/>
        <v>39</v>
      </c>
      <c r="L39" s="65"/>
      <c r="M39" s="118"/>
      <c r="N39" s="69">
        <f t="shared" si="5"/>
        <v>39</v>
      </c>
      <c r="O39" s="87"/>
      <c r="U39"/>
      <c r="W39"/>
      <c r="X39"/>
      <c r="Y39"/>
      <c r="Z39"/>
      <c r="AA39"/>
      <c r="AB39"/>
      <c r="AC39"/>
      <c r="AD39"/>
    </row>
    <row r="40" spans="3:30" x14ac:dyDescent="0.25">
      <c r="C40" s="67" t="s">
        <v>83</v>
      </c>
      <c r="D40" s="63"/>
      <c r="E40" s="65">
        <v>1</v>
      </c>
      <c r="F40" s="69"/>
      <c r="G40" s="65"/>
      <c r="H40" s="69"/>
      <c r="I40" s="65"/>
      <c r="J40" s="69"/>
      <c r="K40" s="64">
        <f t="shared" si="4"/>
        <v>1</v>
      </c>
      <c r="L40" s="65"/>
      <c r="M40" s="118"/>
      <c r="N40" s="69">
        <f t="shared" si="5"/>
        <v>1</v>
      </c>
      <c r="O40" s="87"/>
      <c r="U40"/>
      <c r="W40"/>
      <c r="X40"/>
      <c r="Y40"/>
      <c r="Z40"/>
      <c r="AA40"/>
      <c r="AB40"/>
      <c r="AC40"/>
      <c r="AD40"/>
    </row>
    <row r="41" spans="3:30" x14ac:dyDescent="0.25">
      <c r="C41" s="67" t="s">
        <v>84</v>
      </c>
      <c r="D41" s="63"/>
      <c r="E41" s="65">
        <v>3</v>
      </c>
      <c r="F41" s="69">
        <v>3</v>
      </c>
      <c r="G41" s="65">
        <v>10</v>
      </c>
      <c r="H41" s="69"/>
      <c r="I41" s="65">
        <v>16</v>
      </c>
      <c r="J41" s="69">
        <v>19</v>
      </c>
      <c r="K41" s="64">
        <f t="shared" si="4"/>
        <v>51</v>
      </c>
      <c r="L41" s="65"/>
      <c r="M41" s="118"/>
      <c r="N41" s="69">
        <f t="shared" si="5"/>
        <v>51</v>
      </c>
      <c r="O41" s="87"/>
      <c r="U41"/>
      <c r="W41"/>
      <c r="X41"/>
      <c r="Y41"/>
      <c r="Z41"/>
      <c r="AA41"/>
      <c r="AB41"/>
      <c r="AC41"/>
      <c r="AD41"/>
    </row>
    <row r="42" spans="3:30" x14ac:dyDescent="0.25">
      <c r="C42" s="67" t="s">
        <v>85</v>
      </c>
      <c r="D42" s="63">
        <v>16</v>
      </c>
      <c r="E42" s="65">
        <v>31</v>
      </c>
      <c r="F42" s="69">
        <v>25</v>
      </c>
      <c r="G42" s="65">
        <v>27</v>
      </c>
      <c r="H42" s="69">
        <v>14</v>
      </c>
      <c r="I42" s="65">
        <v>34</v>
      </c>
      <c r="J42" s="69">
        <v>28</v>
      </c>
      <c r="K42" s="64">
        <f t="shared" si="4"/>
        <v>175</v>
      </c>
      <c r="L42" s="65">
        <v>3</v>
      </c>
      <c r="M42" s="118"/>
      <c r="N42" s="69">
        <f t="shared" si="5"/>
        <v>181</v>
      </c>
      <c r="O42" s="87"/>
      <c r="U42"/>
      <c r="W42"/>
      <c r="X42"/>
      <c r="Y42"/>
      <c r="Z42"/>
      <c r="AA42"/>
      <c r="AB42"/>
      <c r="AC42" s="19"/>
      <c r="AD42" s="19"/>
    </row>
    <row r="43" spans="3:30" x14ac:dyDescent="0.25">
      <c r="C43" s="67" t="s">
        <v>86</v>
      </c>
      <c r="D43" s="63"/>
      <c r="E43" s="65"/>
      <c r="F43" s="69"/>
      <c r="G43" s="65"/>
      <c r="H43" s="69"/>
      <c r="I43" s="65"/>
      <c r="J43" s="69"/>
      <c r="K43" s="64">
        <f t="shared" si="4"/>
        <v>0</v>
      </c>
      <c r="L43" s="65"/>
      <c r="M43" s="118"/>
      <c r="N43" s="69">
        <f t="shared" si="5"/>
        <v>0</v>
      </c>
      <c r="O43" s="87"/>
      <c r="U43"/>
      <c r="W43"/>
      <c r="X43"/>
      <c r="Y43"/>
      <c r="Z43"/>
      <c r="AA43"/>
      <c r="AB43"/>
      <c r="AC43" s="19"/>
      <c r="AD43" s="19"/>
    </row>
    <row r="44" spans="3:30" x14ac:dyDescent="0.25">
      <c r="C44" s="67" t="s">
        <v>87</v>
      </c>
      <c r="D44" s="63"/>
      <c r="E44" s="65"/>
      <c r="F44" s="69"/>
      <c r="G44" s="65"/>
      <c r="H44" s="69"/>
      <c r="I44" s="65"/>
      <c r="J44" s="69">
        <v>9</v>
      </c>
      <c r="K44" s="64"/>
      <c r="L44" s="65"/>
      <c r="M44" s="118"/>
      <c r="N44" s="69"/>
      <c r="O44" s="87"/>
      <c r="U44"/>
      <c r="W44"/>
      <c r="X44"/>
      <c r="Y44"/>
      <c r="Z44"/>
      <c r="AA44"/>
      <c r="AB44"/>
      <c r="AC44" s="19"/>
      <c r="AD44" s="19"/>
    </row>
    <row r="45" spans="3:30" x14ac:dyDescent="0.25">
      <c r="C45" s="67" t="s">
        <v>88</v>
      </c>
      <c r="D45" s="63">
        <v>8</v>
      </c>
      <c r="E45" s="65">
        <v>26</v>
      </c>
      <c r="F45" s="69">
        <v>22</v>
      </c>
      <c r="G45" s="65">
        <v>19</v>
      </c>
      <c r="H45" s="69">
        <v>18</v>
      </c>
      <c r="I45" s="65">
        <v>11</v>
      </c>
      <c r="J45" s="69">
        <v>15</v>
      </c>
      <c r="K45" s="64">
        <f t="shared" ref="K45:K76" si="7">SUM(D45:J45)</f>
        <v>119</v>
      </c>
      <c r="L45" s="65"/>
      <c r="M45" s="118"/>
      <c r="N45" s="69">
        <f t="shared" ref="N45:N76" si="8">(K45*$F$5)+(L45*$F$6)+(M45*$F$7)</f>
        <v>119</v>
      </c>
      <c r="O45" s="87"/>
      <c r="U45"/>
      <c r="W45"/>
      <c r="X45"/>
      <c r="Y45"/>
      <c r="Z45"/>
      <c r="AA45"/>
      <c r="AB45"/>
      <c r="AC45"/>
      <c r="AD45"/>
    </row>
    <row r="46" spans="3:30" x14ac:dyDescent="0.25">
      <c r="C46" s="67" t="s">
        <v>89</v>
      </c>
      <c r="D46" s="63">
        <v>6</v>
      </c>
      <c r="E46" s="65">
        <v>2</v>
      </c>
      <c r="F46" s="69"/>
      <c r="G46" s="65"/>
      <c r="H46" s="69"/>
      <c r="I46" s="65">
        <v>10</v>
      </c>
      <c r="J46" s="69"/>
      <c r="K46" s="64">
        <f t="shared" si="7"/>
        <v>18</v>
      </c>
      <c r="L46" s="65"/>
      <c r="M46" s="118"/>
      <c r="N46" s="69">
        <f t="shared" si="8"/>
        <v>18</v>
      </c>
      <c r="O46" s="87"/>
      <c r="U46"/>
      <c r="W46"/>
      <c r="X46"/>
      <c r="Y46"/>
      <c r="Z46"/>
      <c r="AA46"/>
      <c r="AB46"/>
      <c r="AC46"/>
      <c r="AD46"/>
    </row>
    <row r="47" spans="3:30" x14ac:dyDescent="0.25">
      <c r="C47" s="67" t="s">
        <v>90</v>
      </c>
      <c r="D47" s="63"/>
      <c r="E47" s="65">
        <v>5</v>
      </c>
      <c r="F47" s="69">
        <v>15</v>
      </c>
      <c r="G47" s="65">
        <v>0</v>
      </c>
      <c r="H47" s="69">
        <v>25</v>
      </c>
      <c r="I47" s="65">
        <v>11</v>
      </c>
      <c r="J47" s="69">
        <v>17</v>
      </c>
      <c r="K47" s="64">
        <f t="shared" si="7"/>
        <v>73</v>
      </c>
      <c r="L47" s="65"/>
      <c r="M47" s="118">
        <v>2</v>
      </c>
      <c r="N47" s="69">
        <f t="shared" si="8"/>
        <v>79</v>
      </c>
      <c r="O47" s="87"/>
      <c r="U47"/>
      <c r="W47"/>
      <c r="X47"/>
      <c r="Y47"/>
      <c r="Z47"/>
      <c r="AA47"/>
      <c r="AB47"/>
      <c r="AC47"/>
      <c r="AD47"/>
    </row>
    <row r="48" spans="3:30" x14ac:dyDescent="0.25">
      <c r="C48" s="67" t="s">
        <v>91</v>
      </c>
      <c r="D48" s="63"/>
      <c r="E48" s="65">
        <v>2</v>
      </c>
      <c r="F48" s="69"/>
      <c r="G48" s="65"/>
      <c r="H48" s="69"/>
      <c r="I48" s="65"/>
      <c r="J48" s="69"/>
      <c r="K48" s="64">
        <f t="shared" si="7"/>
        <v>2</v>
      </c>
      <c r="L48" s="65"/>
      <c r="M48" s="118"/>
      <c r="N48" s="69">
        <f t="shared" si="8"/>
        <v>2</v>
      </c>
      <c r="O48" s="87"/>
      <c r="U48"/>
      <c r="W48"/>
      <c r="X48"/>
      <c r="Y48"/>
      <c r="Z48"/>
      <c r="AA48"/>
      <c r="AB48"/>
      <c r="AC48"/>
      <c r="AD48"/>
    </row>
    <row r="49" spans="3:30" x14ac:dyDescent="0.25">
      <c r="C49" s="67" t="s">
        <v>92</v>
      </c>
      <c r="D49" s="63">
        <v>6</v>
      </c>
      <c r="E49" s="65"/>
      <c r="F49" s="69"/>
      <c r="G49" s="65">
        <v>6</v>
      </c>
      <c r="H49" s="69">
        <v>3</v>
      </c>
      <c r="I49" s="65">
        <v>5</v>
      </c>
      <c r="J49" s="69">
        <v>4</v>
      </c>
      <c r="K49" s="64">
        <f t="shared" si="7"/>
        <v>24</v>
      </c>
      <c r="L49" s="65"/>
      <c r="M49" s="118"/>
      <c r="N49" s="69">
        <f t="shared" si="8"/>
        <v>24</v>
      </c>
      <c r="O49" s="87"/>
      <c r="U49"/>
      <c r="W49"/>
      <c r="X49"/>
      <c r="Y49"/>
      <c r="Z49"/>
      <c r="AA49"/>
      <c r="AB49"/>
      <c r="AC49"/>
      <c r="AD49"/>
    </row>
    <row r="50" spans="3:30" x14ac:dyDescent="0.25">
      <c r="C50" s="67" t="s">
        <v>93</v>
      </c>
      <c r="D50" s="63"/>
      <c r="E50" s="65"/>
      <c r="F50" s="69"/>
      <c r="G50" s="65">
        <v>3</v>
      </c>
      <c r="H50" s="69">
        <v>3</v>
      </c>
      <c r="I50" s="65"/>
      <c r="J50" s="69"/>
      <c r="K50" s="64">
        <f t="shared" si="7"/>
        <v>6</v>
      </c>
      <c r="L50" s="65"/>
      <c r="M50" s="118"/>
      <c r="N50" s="69">
        <f t="shared" si="8"/>
        <v>6</v>
      </c>
      <c r="O50" s="87"/>
      <c r="U50"/>
      <c r="W50"/>
      <c r="X50"/>
      <c r="Y50"/>
      <c r="Z50"/>
      <c r="AA50"/>
      <c r="AB50"/>
      <c r="AC50" s="19"/>
      <c r="AD50" s="19"/>
    </row>
    <row r="51" spans="3:30" x14ac:dyDescent="0.25">
      <c r="C51" s="67" t="s">
        <v>94</v>
      </c>
      <c r="D51" s="63"/>
      <c r="E51" s="65">
        <v>16</v>
      </c>
      <c r="F51" s="69">
        <v>14</v>
      </c>
      <c r="G51" s="65">
        <v>24</v>
      </c>
      <c r="H51" s="69">
        <v>16</v>
      </c>
      <c r="I51" s="65">
        <v>5</v>
      </c>
      <c r="J51" s="69">
        <v>27</v>
      </c>
      <c r="K51" s="64">
        <f t="shared" si="7"/>
        <v>102</v>
      </c>
      <c r="L51" s="65"/>
      <c r="M51" s="118">
        <v>1</v>
      </c>
      <c r="N51" s="69">
        <f t="shared" si="8"/>
        <v>105</v>
      </c>
      <c r="O51" s="87"/>
      <c r="U51"/>
      <c r="W51"/>
      <c r="X51"/>
      <c r="Y51"/>
      <c r="Z51"/>
      <c r="AA51"/>
      <c r="AB51"/>
      <c r="AC51" s="19"/>
      <c r="AD51" s="19"/>
    </row>
    <row r="52" spans="3:30" x14ac:dyDescent="0.25">
      <c r="C52" s="67" t="s">
        <v>95</v>
      </c>
      <c r="D52" s="63">
        <v>8</v>
      </c>
      <c r="E52" s="65">
        <v>7</v>
      </c>
      <c r="F52" s="69">
        <v>5</v>
      </c>
      <c r="G52" s="65">
        <v>23</v>
      </c>
      <c r="H52" s="69">
        <v>10</v>
      </c>
      <c r="I52" s="65">
        <v>3</v>
      </c>
      <c r="J52" s="69">
        <v>23</v>
      </c>
      <c r="K52" s="64">
        <f t="shared" si="7"/>
        <v>79</v>
      </c>
      <c r="L52" s="65"/>
      <c r="M52" s="118"/>
      <c r="N52" s="69">
        <f t="shared" si="8"/>
        <v>79</v>
      </c>
      <c r="O52" s="87"/>
      <c r="U52"/>
      <c r="W52"/>
      <c r="X52"/>
      <c r="Y52"/>
      <c r="Z52"/>
      <c r="AA52"/>
      <c r="AB52"/>
      <c r="AC52" s="19"/>
      <c r="AD52" s="19"/>
    </row>
    <row r="53" spans="3:30" x14ac:dyDescent="0.25">
      <c r="C53" s="67" t="s">
        <v>96</v>
      </c>
      <c r="D53" s="63">
        <v>4</v>
      </c>
      <c r="E53" s="65">
        <v>4</v>
      </c>
      <c r="F53" s="69">
        <v>9</v>
      </c>
      <c r="G53" s="65">
        <v>4</v>
      </c>
      <c r="H53" s="69">
        <v>11</v>
      </c>
      <c r="I53" s="65">
        <v>10</v>
      </c>
      <c r="J53" s="69">
        <v>9</v>
      </c>
      <c r="K53" s="64">
        <f t="shared" si="7"/>
        <v>51</v>
      </c>
      <c r="L53" s="65"/>
      <c r="M53" s="118"/>
      <c r="N53" s="69">
        <f t="shared" si="8"/>
        <v>51</v>
      </c>
      <c r="O53" s="87"/>
      <c r="U53"/>
      <c r="W53"/>
      <c r="X53"/>
      <c r="Y53"/>
      <c r="Z53"/>
      <c r="AA53"/>
      <c r="AB53"/>
      <c r="AC53" s="19"/>
      <c r="AD53" s="19"/>
    </row>
    <row r="54" spans="3:30" x14ac:dyDescent="0.25">
      <c r="C54" s="67" t="s">
        <v>204</v>
      </c>
      <c r="D54" s="63"/>
      <c r="E54" s="65">
        <v>2</v>
      </c>
      <c r="F54" s="69">
        <v>3</v>
      </c>
      <c r="G54" s="65">
        <v>8</v>
      </c>
      <c r="H54" s="69">
        <v>3</v>
      </c>
      <c r="I54" s="65">
        <v>3</v>
      </c>
      <c r="J54" s="69">
        <v>2</v>
      </c>
      <c r="K54" s="64">
        <f t="shared" si="7"/>
        <v>21</v>
      </c>
      <c r="L54" s="65"/>
      <c r="M54" s="118"/>
      <c r="N54" s="69">
        <f t="shared" si="8"/>
        <v>21</v>
      </c>
      <c r="O54" s="87"/>
      <c r="U54" s="18"/>
      <c r="W54" s="20"/>
      <c r="X54" s="19"/>
      <c r="Y54" s="19"/>
      <c r="Z54" s="19"/>
      <c r="AA54" s="19"/>
      <c r="AB54" s="19"/>
      <c r="AC54" s="19"/>
      <c r="AD54" s="19"/>
    </row>
    <row r="55" spans="3:30" x14ac:dyDescent="0.25">
      <c r="C55" s="67" t="s">
        <v>98</v>
      </c>
      <c r="D55" s="63">
        <v>14</v>
      </c>
      <c r="E55" s="65">
        <v>19</v>
      </c>
      <c r="F55" s="69">
        <v>20</v>
      </c>
      <c r="G55" s="65">
        <v>28</v>
      </c>
      <c r="H55" s="69">
        <v>19</v>
      </c>
      <c r="I55" s="65">
        <v>23</v>
      </c>
      <c r="J55" s="69">
        <v>20</v>
      </c>
      <c r="K55" s="64">
        <f t="shared" si="7"/>
        <v>143</v>
      </c>
      <c r="L55" s="65"/>
      <c r="M55" s="118"/>
      <c r="N55" s="69">
        <f t="shared" si="8"/>
        <v>143</v>
      </c>
      <c r="O55" s="87"/>
      <c r="U55" s="18"/>
      <c r="W55" s="20"/>
      <c r="X55" s="19"/>
      <c r="Y55" s="19"/>
      <c r="Z55" s="19"/>
      <c r="AA55" s="19"/>
      <c r="AB55" s="19"/>
      <c r="AC55" s="19"/>
      <c r="AD55" s="19"/>
    </row>
    <row r="56" spans="3:30" x14ac:dyDescent="0.25">
      <c r="C56" s="67" t="s">
        <v>99</v>
      </c>
      <c r="D56" s="63"/>
      <c r="E56" s="65"/>
      <c r="F56" s="69"/>
      <c r="G56" s="65"/>
      <c r="H56" s="69">
        <v>6</v>
      </c>
      <c r="I56" s="65">
        <v>7</v>
      </c>
      <c r="J56" s="69">
        <v>20</v>
      </c>
      <c r="K56" s="64">
        <f t="shared" si="7"/>
        <v>33</v>
      </c>
      <c r="L56" s="65"/>
      <c r="M56" s="118">
        <v>3</v>
      </c>
      <c r="N56" s="69">
        <f t="shared" si="8"/>
        <v>42</v>
      </c>
      <c r="O56" s="87"/>
      <c r="U56" s="18"/>
      <c r="W56" s="20"/>
      <c r="X56" s="19"/>
      <c r="Y56" s="19"/>
      <c r="Z56" s="19"/>
      <c r="AA56" s="19"/>
      <c r="AB56" s="19"/>
      <c r="AC56" s="19"/>
      <c r="AD56" s="19"/>
    </row>
    <row r="57" spans="3:30" x14ac:dyDescent="0.25">
      <c r="C57" s="67" t="s">
        <v>100</v>
      </c>
      <c r="D57" s="63">
        <v>2</v>
      </c>
      <c r="E57" s="65">
        <v>4</v>
      </c>
      <c r="F57" s="69">
        <v>5</v>
      </c>
      <c r="G57" s="65">
        <v>8</v>
      </c>
      <c r="H57" s="69">
        <v>6</v>
      </c>
      <c r="I57" s="65"/>
      <c r="J57" s="69"/>
      <c r="K57" s="64">
        <f t="shared" si="7"/>
        <v>25</v>
      </c>
      <c r="L57" s="65"/>
      <c r="M57" s="118"/>
      <c r="N57" s="69">
        <f t="shared" si="8"/>
        <v>25</v>
      </c>
      <c r="O57" s="87"/>
      <c r="U57" s="18"/>
      <c r="W57" s="20"/>
      <c r="X57" s="19"/>
      <c r="Y57" s="19"/>
      <c r="Z57" s="19"/>
      <c r="AA57" s="19"/>
      <c r="AB57" s="19"/>
      <c r="AC57" s="19"/>
      <c r="AD57" s="19"/>
    </row>
    <row r="58" spans="3:30" x14ac:dyDescent="0.25">
      <c r="C58" s="67" t="s">
        <v>101</v>
      </c>
      <c r="D58" s="63">
        <v>9</v>
      </c>
      <c r="E58" s="65">
        <v>33</v>
      </c>
      <c r="F58" s="69">
        <v>35</v>
      </c>
      <c r="G58" s="65">
        <v>20</v>
      </c>
      <c r="H58" s="69">
        <v>29</v>
      </c>
      <c r="I58" s="65">
        <v>46</v>
      </c>
      <c r="J58" s="69">
        <v>23</v>
      </c>
      <c r="K58" s="64">
        <f t="shared" si="7"/>
        <v>195</v>
      </c>
      <c r="L58" s="65">
        <v>8</v>
      </c>
      <c r="M58" s="118"/>
      <c r="N58" s="69">
        <f t="shared" si="8"/>
        <v>211</v>
      </c>
      <c r="O58" s="87"/>
      <c r="U58" s="18"/>
      <c r="W58" s="20"/>
      <c r="X58" s="19"/>
      <c r="Y58" s="19"/>
      <c r="Z58" s="19"/>
      <c r="AA58" s="19"/>
      <c r="AB58" s="19"/>
      <c r="AC58" s="19"/>
      <c r="AD58" s="19"/>
    </row>
    <row r="59" spans="3:30" x14ac:dyDescent="0.25">
      <c r="C59" s="67" t="s">
        <v>207</v>
      </c>
      <c r="D59" s="63">
        <v>10</v>
      </c>
      <c r="E59" s="65">
        <v>18</v>
      </c>
      <c r="F59" s="69">
        <v>9</v>
      </c>
      <c r="G59" s="65">
        <v>15</v>
      </c>
      <c r="H59" s="69">
        <v>30</v>
      </c>
      <c r="I59" s="65">
        <v>34</v>
      </c>
      <c r="J59" s="69">
        <v>34</v>
      </c>
      <c r="K59" s="64">
        <f t="shared" si="7"/>
        <v>150</v>
      </c>
      <c r="L59" s="65"/>
      <c r="M59" s="118"/>
      <c r="N59" s="69">
        <f t="shared" si="8"/>
        <v>150</v>
      </c>
      <c r="O59" s="87"/>
      <c r="U59" s="18"/>
      <c r="W59" s="20"/>
      <c r="X59" s="19"/>
      <c r="Y59" s="19"/>
      <c r="Z59" s="19"/>
      <c r="AA59" s="19"/>
      <c r="AB59" s="19"/>
      <c r="AC59" s="19"/>
      <c r="AD59" s="19"/>
    </row>
    <row r="60" spans="3:30" x14ac:dyDescent="0.25">
      <c r="C60" s="67" t="s">
        <v>102</v>
      </c>
      <c r="D60" s="63"/>
      <c r="E60" s="65">
        <v>2</v>
      </c>
      <c r="F60" s="69">
        <v>4</v>
      </c>
      <c r="G60" s="65">
        <v>3</v>
      </c>
      <c r="H60" s="69">
        <v>2</v>
      </c>
      <c r="I60" s="65">
        <v>6</v>
      </c>
      <c r="J60" s="69"/>
      <c r="K60" s="64">
        <f t="shared" si="7"/>
        <v>17</v>
      </c>
      <c r="L60" s="65"/>
      <c r="M60" s="118">
        <v>1</v>
      </c>
      <c r="N60" s="69">
        <f t="shared" si="8"/>
        <v>20</v>
      </c>
      <c r="O60" s="87"/>
      <c r="U60" s="18"/>
      <c r="W60" s="20"/>
      <c r="X60" s="19"/>
      <c r="Y60" s="19"/>
      <c r="Z60" s="19"/>
      <c r="AA60" s="19"/>
      <c r="AB60" s="19"/>
      <c r="AC60" s="19"/>
      <c r="AD60" s="19"/>
    </row>
    <row r="61" spans="3:30" x14ac:dyDescent="0.25">
      <c r="C61" s="67" t="s">
        <v>103</v>
      </c>
      <c r="D61" s="63"/>
      <c r="E61" s="65">
        <v>14</v>
      </c>
      <c r="F61" s="69"/>
      <c r="G61" s="65"/>
      <c r="H61" s="69"/>
      <c r="I61" s="65"/>
      <c r="J61" s="69"/>
      <c r="K61" s="64">
        <f t="shared" si="7"/>
        <v>14</v>
      </c>
      <c r="L61" s="65"/>
      <c r="M61" s="118"/>
      <c r="N61" s="69">
        <f t="shared" si="8"/>
        <v>14</v>
      </c>
      <c r="O61" s="87"/>
      <c r="U61" s="18"/>
      <c r="W61" s="20"/>
      <c r="X61" s="19"/>
      <c r="Y61" s="19"/>
      <c r="Z61" s="19"/>
      <c r="AA61" s="19"/>
      <c r="AB61" s="19"/>
      <c r="AC61" s="19"/>
      <c r="AD61" s="19"/>
    </row>
    <row r="62" spans="3:30" x14ac:dyDescent="0.25">
      <c r="C62" s="67" t="s">
        <v>104</v>
      </c>
      <c r="D62" s="63">
        <v>4</v>
      </c>
      <c r="E62" s="65">
        <v>8</v>
      </c>
      <c r="F62" s="69">
        <v>4</v>
      </c>
      <c r="G62" s="65">
        <v>14</v>
      </c>
      <c r="H62" s="69">
        <v>4</v>
      </c>
      <c r="I62" s="65">
        <v>1</v>
      </c>
      <c r="J62" s="69">
        <v>2</v>
      </c>
      <c r="K62" s="64">
        <f t="shared" si="7"/>
        <v>37</v>
      </c>
      <c r="L62" s="65"/>
      <c r="M62" s="118"/>
      <c r="N62" s="69">
        <f t="shared" si="8"/>
        <v>37</v>
      </c>
      <c r="O62" s="87"/>
      <c r="U62" s="18"/>
      <c r="W62" s="20"/>
      <c r="X62" s="19"/>
      <c r="Y62" s="19"/>
      <c r="Z62" s="19"/>
      <c r="AA62" s="19"/>
      <c r="AB62" s="19"/>
      <c r="AC62" s="19"/>
      <c r="AD62" s="19"/>
    </row>
    <row r="63" spans="3:30" x14ac:dyDescent="0.25">
      <c r="C63" s="67" t="s">
        <v>105</v>
      </c>
      <c r="D63" s="63"/>
      <c r="E63" s="65">
        <v>3</v>
      </c>
      <c r="F63" s="69">
        <v>3</v>
      </c>
      <c r="G63" s="65"/>
      <c r="H63" s="69"/>
      <c r="I63" s="65"/>
      <c r="J63" s="69"/>
      <c r="K63" s="64">
        <f t="shared" si="7"/>
        <v>6</v>
      </c>
      <c r="L63" s="65"/>
      <c r="M63" s="118"/>
      <c r="N63" s="69">
        <f t="shared" si="8"/>
        <v>6</v>
      </c>
      <c r="O63" s="87"/>
      <c r="U63" s="18"/>
      <c r="W63" s="20"/>
      <c r="X63" s="19"/>
      <c r="Y63" s="19"/>
      <c r="Z63" s="19"/>
      <c r="AA63" s="19"/>
      <c r="AB63" s="19"/>
      <c r="AC63" s="19"/>
      <c r="AD63" s="19"/>
    </row>
    <row r="64" spans="3:30" x14ac:dyDescent="0.25">
      <c r="C64" s="67" t="s">
        <v>106</v>
      </c>
      <c r="D64" s="63"/>
      <c r="E64" s="65"/>
      <c r="F64" s="69">
        <v>3</v>
      </c>
      <c r="G64" s="65"/>
      <c r="H64" s="69">
        <v>9</v>
      </c>
      <c r="I64" s="65">
        <v>10</v>
      </c>
      <c r="J64" s="69">
        <v>9</v>
      </c>
      <c r="K64" s="64">
        <f t="shared" si="7"/>
        <v>31</v>
      </c>
      <c r="L64" s="65"/>
      <c r="M64" s="118">
        <v>1</v>
      </c>
      <c r="N64" s="69">
        <f t="shared" si="8"/>
        <v>34</v>
      </c>
      <c r="O64" s="87"/>
      <c r="U64" s="18"/>
      <c r="W64" s="20"/>
      <c r="X64" s="19"/>
      <c r="Y64" s="19"/>
      <c r="Z64" s="19"/>
      <c r="AA64" s="19"/>
      <c r="AB64" s="19"/>
      <c r="AC64" s="19"/>
      <c r="AD64" s="19"/>
    </row>
    <row r="65" spans="3:30" x14ac:dyDescent="0.25">
      <c r="C65" s="67" t="s">
        <v>107</v>
      </c>
      <c r="D65" s="63"/>
      <c r="E65" s="65"/>
      <c r="F65" s="69"/>
      <c r="G65" s="65">
        <v>12</v>
      </c>
      <c r="H65" s="69">
        <v>20</v>
      </c>
      <c r="I65" s="65">
        <v>14</v>
      </c>
      <c r="J65" s="69">
        <v>11</v>
      </c>
      <c r="K65" s="64">
        <f t="shared" si="7"/>
        <v>57</v>
      </c>
      <c r="L65" s="65"/>
      <c r="M65" s="118">
        <v>1</v>
      </c>
      <c r="N65" s="69">
        <f t="shared" si="8"/>
        <v>60</v>
      </c>
      <c r="O65" s="87"/>
      <c r="U65" s="18"/>
      <c r="W65" s="20"/>
      <c r="X65" s="19"/>
      <c r="Y65" s="19"/>
      <c r="Z65" s="19"/>
      <c r="AA65" s="19"/>
      <c r="AB65" s="19"/>
      <c r="AC65" s="19"/>
      <c r="AD65" s="19"/>
    </row>
    <row r="66" spans="3:30" x14ac:dyDescent="0.25">
      <c r="C66" s="67" t="s">
        <v>242</v>
      </c>
      <c r="D66" s="63"/>
      <c r="E66" s="65"/>
      <c r="F66" s="69"/>
      <c r="G66" s="65">
        <v>11</v>
      </c>
      <c r="H66" s="69">
        <v>5</v>
      </c>
      <c r="I66" s="65"/>
      <c r="J66" s="69">
        <v>24</v>
      </c>
      <c r="K66" s="64">
        <f t="shared" si="7"/>
        <v>40</v>
      </c>
      <c r="L66" s="65"/>
      <c r="M66" s="118"/>
      <c r="N66" s="69">
        <f t="shared" si="8"/>
        <v>40</v>
      </c>
      <c r="O66" s="87"/>
      <c r="U66" s="18"/>
      <c r="W66" s="20"/>
      <c r="X66" s="19"/>
      <c r="Y66" s="19"/>
      <c r="Z66" s="19"/>
      <c r="AA66" s="19"/>
      <c r="AB66" s="19"/>
      <c r="AC66" s="19"/>
      <c r="AD66" s="19"/>
    </row>
    <row r="67" spans="3:30" x14ac:dyDescent="0.25">
      <c r="C67" s="67" t="s">
        <v>109</v>
      </c>
      <c r="D67" s="63"/>
      <c r="E67" s="65">
        <v>11</v>
      </c>
      <c r="F67" s="69">
        <v>11</v>
      </c>
      <c r="G67" s="65">
        <v>14</v>
      </c>
      <c r="H67" s="69">
        <v>5</v>
      </c>
      <c r="I67" s="65">
        <v>14</v>
      </c>
      <c r="J67" s="69">
        <v>10</v>
      </c>
      <c r="K67" s="64">
        <f t="shared" si="7"/>
        <v>65</v>
      </c>
      <c r="L67" s="65"/>
      <c r="M67" s="118"/>
      <c r="N67" s="69">
        <f t="shared" si="8"/>
        <v>65</v>
      </c>
      <c r="O67" s="87"/>
      <c r="U67" s="18"/>
      <c r="W67" s="20"/>
      <c r="X67" s="19"/>
      <c r="Y67" s="19"/>
      <c r="Z67" s="19"/>
      <c r="AA67" s="19"/>
      <c r="AB67" s="19"/>
      <c r="AC67" s="19"/>
      <c r="AD67" s="19"/>
    </row>
    <row r="68" spans="3:30" x14ac:dyDescent="0.25">
      <c r="C68" s="67" t="s">
        <v>110</v>
      </c>
      <c r="D68" s="63">
        <v>5</v>
      </c>
      <c r="E68" s="65">
        <v>18</v>
      </c>
      <c r="F68" s="69">
        <v>28</v>
      </c>
      <c r="G68" s="65">
        <v>23</v>
      </c>
      <c r="H68" s="69">
        <v>29</v>
      </c>
      <c r="I68" s="65">
        <v>25</v>
      </c>
      <c r="J68" s="69">
        <v>19</v>
      </c>
      <c r="K68" s="64">
        <f t="shared" si="7"/>
        <v>147</v>
      </c>
      <c r="L68" s="65"/>
      <c r="M68" s="118"/>
      <c r="N68" s="69">
        <f t="shared" si="8"/>
        <v>147</v>
      </c>
      <c r="O68" s="87"/>
      <c r="U68" s="18"/>
      <c r="W68" s="20"/>
      <c r="X68" s="19"/>
      <c r="Y68" s="19"/>
      <c r="Z68" s="19"/>
      <c r="AA68" s="19"/>
      <c r="AB68" s="19"/>
      <c r="AC68" s="19"/>
      <c r="AD68" s="19"/>
    </row>
    <row r="69" spans="3:30" x14ac:dyDescent="0.25">
      <c r="C69" s="67" t="s">
        <v>111</v>
      </c>
      <c r="D69" s="63"/>
      <c r="E69" s="65">
        <v>3</v>
      </c>
      <c r="F69" s="69">
        <v>7</v>
      </c>
      <c r="G69" s="65">
        <v>4</v>
      </c>
      <c r="H69" s="69">
        <v>5</v>
      </c>
      <c r="I69" s="65">
        <v>11</v>
      </c>
      <c r="J69" s="69"/>
      <c r="K69" s="64">
        <f t="shared" si="7"/>
        <v>30</v>
      </c>
      <c r="L69" s="65"/>
      <c r="M69" s="118"/>
      <c r="N69" s="69">
        <f t="shared" si="8"/>
        <v>30</v>
      </c>
      <c r="O69" s="87"/>
      <c r="U69" s="18"/>
      <c r="W69" s="20"/>
      <c r="X69" s="19"/>
      <c r="Y69" s="19"/>
      <c r="Z69" s="19"/>
      <c r="AA69" s="19"/>
      <c r="AB69" s="19"/>
      <c r="AC69" s="19"/>
      <c r="AD69" s="19"/>
    </row>
    <row r="70" spans="3:30" x14ac:dyDescent="0.25">
      <c r="C70" s="67" t="s">
        <v>112</v>
      </c>
      <c r="D70" s="63">
        <v>10</v>
      </c>
      <c r="E70" s="65">
        <v>14</v>
      </c>
      <c r="F70" s="69">
        <v>4</v>
      </c>
      <c r="G70" s="65">
        <v>10</v>
      </c>
      <c r="H70" s="69">
        <v>1</v>
      </c>
      <c r="I70" s="65">
        <v>34</v>
      </c>
      <c r="J70" s="69">
        <v>29</v>
      </c>
      <c r="K70" s="64">
        <f t="shared" si="7"/>
        <v>102</v>
      </c>
      <c r="L70" s="65">
        <v>4</v>
      </c>
      <c r="M70" s="118">
        <v>2</v>
      </c>
      <c r="N70" s="69">
        <f t="shared" si="8"/>
        <v>116</v>
      </c>
      <c r="O70" s="87"/>
      <c r="U70" s="18"/>
      <c r="W70" s="20"/>
      <c r="X70" s="19"/>
      <c r="Y70" s="19"/>
      <c r="Z70" s="19"/>
      <c r="AA70" s="19"/>
      <c r="AB70" s="19"/>
      <c r="AC70" s="19"/>
      <c r="AD70" s="19"/>
    </row>
    <row r="71" spans="3:30" x14ac:dyDescent="0.25">
      <c r="C71" s="67" t="s">
        <v>113</v>
      </c>
      <c r="D71" s="63"/>
      <c r="E71" s="65">
        <v>19</v>
      </c>
      <c r="F71" s="69"/>
      <c r="G71" s="65">
        <v>20</v>
      </c>
      <c r="H71" s="69">
        <v>9</v>
      </c>
      <c r="I71" s="65">
        <v>4</v>
      </c>
      <c r="J71" s="69">
        <v>6</v>
      </c>
      <c r="K71" s="64">
        <f t="shared" si="7"/>
        <v>58</v>
      </c>
      <c r="L71" s="65"/>
      <c r="M71" s="118"/>
      <c r="N71" s="69">
        <f t="shared" si="8"/>
        <v>58</v>
      </c>
      <c r="O71" s="87"/>
      <c r="U71"/>
      <c r="W71"/>
      <c r="X71"/>
      <c r="Y71"/>
      <c r="Z71"/>
      <c r="AA71"/>
      <c r="AB71"/>
      <c r="AC71"/>
      <c r="AD71"/>
    </row>
    <row r="72" spans="3:30" x14ac:dyDescent="0.25">
      <c r="C72" s="67" t="s">
        <v>114</v>
      </c>
      <c r="D72" s="63">
        <v>10</v>
      </c>
      <c r="E72" s="65">
        <v>14</v>
      </c>
      <c r="F72" s="69">
        <v>23</v>
      </c>
      <c r="G72" s="65">
        <v>23</v>
      </c>
      <c r="H72" s="69">
        <v>9</v>
      </c>
      <c r="I72" s="65">
        <v>45</v>
      </c>
      <c r="J72" s="69">
        <v>32</v>
      </c>
      <c r="K72" s="64">
        <f t="shared" si="7"/>
        <v>156</v>
      </c>
      <c r="L72" s="65"/>
      <c r="M72" s="118">
        <v>1</v>
      </c>
      <c r="N72" s="69">
        <f t="shared" si="8"/>
        <v>159</v>
      </c>
      <c r="O72" s="87"/>
      <c r="U72" s="18"/>
      <c r="W72" s="20"/>
      <c r="X72" s="19"/>
      <c r="Y72" s="19"/>
      <c r="Z72" s="19"/>
      <c r="AA72" s="19"/>
      <c r="AB72" s="19"/>
      <c r="AC72" s="19"/>
      <c r="AD72" s="19"/>
    </row>
    <row r="73" spans="3:30" x14ac:dyDescent="0.25">
      <c r="C73" s="67" t="s">
        <v>115</v>
      </c>
      <c r="D73" s="63">
        <v>6</v>
      </c>
      <c r="E73" s="65">
        <v>4</v>
      </c>
      <c r="F73" s="69">
        <v>6</v>
      </c>
      <c r="G73" s="65">
        <v>6</v>
      </c>
      <c r="H73" s="69">
        <v>8</v>
      </c>
      <c r="I73" s="65">
        <v>10</v>
      </c>
      <c r="J73" s="69">
        <v>23</v>
      </c>
      <c r="K73" s="64">
        <f t="shared" si="7"/>
        <v>63</v>
      </c>
      <c r="L73" s="65"/>
      <c r="M73" s="118"/>
      <c r="N73" s="69">
        <f t="shared" si="8"/>
        <v>63</v>
      </c>
      <c r="O73" s="87"/>
      <c r="U73" s="18"/>
      <c r="W73" s="20"/>
      <c r="X73" s="19"/>
      <c r="Y73" s="19"/>
      <c r="Z73" s="19"/>
      <c r="AA73" s="19"/>
      <c r="AB73" s="19"/>
      <c r="AC73" s="19"/>
      <c r="AD73" s="19"/>
    </row>
    <row r="74" spans="3:30" x14ac:dyDescent="0.25">
      <c r="C74" s="67" t="s">
        <v>116</v>
      </c>
      <c r="D74" s="63">
        <v>12</v>
      </c>
      <c r="E74" s="65">
        <v>13</v>
      </c>
      <c r="F74" s="69">
        <v>22</v>
      </c>
      <c r="G74" s="65">
        <v>27</v>
      </c>
      <c r="H74" s="69">
        <v>28</v>
      </c>
      <c r="I74" s="65">
        <v>2</v>
      </c>
      <c r="J74" s="69">
        <v>19</v>
      </c>
      <c r="K74" s="64">
        <f t="shared" si="7"/>
        <v>123</v>
      </c>
      <c r="L74" s="65"/>
      <c r="M74" s="118">
        <v>1</v>
      </c>
      <c r="N74" s="69">
        <f t="shared" si="8"/>
        <v>126</v>
      </c>
      <c r="O74" s="87"/>
      <c r="U74" s="18"/>
      <c r="W74" s="20"/>
      <c r="X74" s="19"/>
      <c r="Y74" s="19"/>
      <c r="Z74" s="19"/>
      <c r="AA74" s="19"/>
      <c r="AB74" s="19"/>
      <c r="AC74" s="19"/>
      <c r="AD74" s="19"/>
    </row>
    <row r="75" spans="3:30" x14ac:dyDescent="0.25">
      <c r="C75" s="67" t="s">
        <v>117</v>
      </c>
      <c r="D75" s="63"/>
      <c r="E75" s="65"/>
      <c r="F75" s="69"/>
      <c r="G75" s="65"/>
      <c r="H75" s="69"/>
      <c r="I75" s="65"/>
      <c r="J75" s="69"/>
      <c r="K75" s="64">
        <f t="shared" si="7"/>
        <v>0</v>
      </c>
      <c r="L75" s="65"/>
      <c r="M75" s="118"/>
      <c r="N75" s="69">
        <f t="shared" si="8"/>
        <v>0</v>
      </c>
      <c r="O75" s="87"/>
      <c r="U75" s="18"/>
      <c r="W75" s="20"/>
      <c r="X75" s="19"/>
      <c r="Y75" s="19"/>
      <c r="Z75" s="19"/>
      <c r="AA75" s="19"/>
      <c r="AB75" s="19"/>
      <c r="AC75" s="19"/>
      <c r="AD75" s="19"/>
    </row>
    <row r="76" spans="3:30" x14ac:dyDescent="0.25">
      <c r="C76" s="67" t="s">
        <v>118</v>
      </c>
      <c r="D76" s="63">
        <v>9</v>
      </c>
      <c r="E76" s="65">
        <v>12</v>
      </c>
      <c r="F76" s="69">
        <v>20</v>
      </c>
      <c r="G76" s="65">
        <v>9</v>
      </c>
      <c r="H76" s="69">
        <v>11</v>
      </c>
      <c r="I76" s="65">
        <v>18</v>
      </c>
      <c r="J76" s="69">
        <v>12</v>
      </c>
      <c r="K76" s="64">
        <f t="shared" si="7"/>
        <v>91</v>
      </c>
      <c r="L76" s="65">
        <v>1</v>
      </c>
      <c r="M76" s="118"/>
      <c r="N76" s="69">
        <f t="shared" si="8"/>
        <v>93</v>
      </c>
      <c r="O76" s="87"/>
      <c r="U76" s="18"/>
      <c r="W76" s="20"/>
      <c r="X76" s="19"/>
      <c r="Y76" s="19"/>
      <c r="Z76" s="19"/>
      <c r="AA76" s="19"/>
      <c r="AB76" s="19"/>
      <c r="AC76" s="19"/>
      <c r="AD76" s="19"/>
    </row>
    <row r="77" spans="3:30" x14ac:dyDescent="0.25">
      <c r="C77" s="67" t="s">
        <v>119</v>
      </c>
      <c r="D77" s="63"/>
      <c r="E77" s="65"/>
      <c r="F77" s="69"/>
      <c r="G77" s="65">
        <v>2</v>
      </c>
      <c r="H77" s="69"/>
      <c r="I77" s="65"/>
      <c r="J77" s="69"/>
      <c r="K77" s="64">
        <f t="shared" ref="K77:K101" si="9">SUM(D77:J77)</f>
        <v>2</v>
      </c>
      <c r="L77" s="65"/>
      <c r="M77" s="118"/>
      <c r="N77" s="69">
        <f t="shared" ref="N77:N101" si="10">(K77*$F$5)+(L77*$F$6)+(M77*$F$7)</f>
        <v>2</v>
      </c>
      <c r="O77" s="87"/>
      <c r="U77" s="18"/>
      <c r="W77" s="20"/>
      <c r="X77" s="19"/>
      <c r="Y77" s="19"/>
      <c r="Z77" s="19"/>
      <c r="AA77" s="19"/>
      <c r="AB77" s="19"/>
      <c r="AC77" s="19"/>
      <c r="AD77" s="19"/>
    </row>
    <row r="78" spans="3:30" x14ac:dyDescent="0.25">
      <c r="C78" s="67" t="s">
        <v>120</v>
      </c>
      <c r="D78" s="63">
        <v>17</v>
      </c>
      <c r="E78" s="65">
        <v>22</v>
      </c>
      <c r="F78" s="69">
        <v>18</v>
      </c>
      <c r="G78" s="65">
        <v>15</v>
      </c>
      <c r="H78" s="69">
        <v>12</v>
      </c>
      <c r="I78" s="65">
        <v>15</v>
      </c>
      <c r="J78" s="69">
        <v>26</v>
      </c>
      <c r="K78" s="64">
        <f t="shared" si="9"/>
        <v>125</v>
      </c>
      <c r="L78" s="65"/>
      <c r="M78" s="118"/>
      <c r="N78" s="69">
        <f t="shared" si="10"/>
        <v>125</v>
      </c>
      <c r="O78" s="87"/>
      <c r="U78" s="18"/>
      <c r="W78" s="20"/>
      <c r="X78" s="19"/>
      <c r="Y78" s="19"/>
      <c r="Z78" s="19"/>
      <c r="AA78" s="19"/>
      <c r="AB78" s="19"/>
      <c r="AC78" s="19"/>
      <c r="AD78" s="19"/>
    </row>
    <row r="79" spans="3:30" x14ac:dyDescent="0.25">
      <c r="C79" s="67" t="s">
        <v>121</v>
      </c>
      <c r="D79" s="63"/>
      <c r="E79" s="65">
        <v>5</v>
      </c>
      <c r="F79" s="69">
        <v>8</v>
      </c>
      <c r="G79" s="65"/>
      <c r="H79" s="69"/>
      <c r="I79" s="65">
        <v>2</v>
      </c>
      <c r="J79" s="69"/>
      <c r="K79" s="64">
        <f t="shared" si="9"/>
        <v>15</v>
      </c>
      <c r="L79" s="65"/>
      <c r="M79" s="118"/>
      <c r="N79" s="69">
        <f t="shared" si="10"/>
        <v>15</v>
      </c>
      <c r="O79" s="87"/>
      <c r="U79" s="18"/>
      <c r="W79" s="20"/>
      <c r="X79" s="19"/>
      <c r="Y79" s="19"/>
      <c r="Z79" s="19"/>
      <c r="AA79" s="19"/>
      <c r="AB79" s="19"/>
      <c r="AC79" s="19"/>
      <c r="AD79" s="19"/>
    </row>
    <row r="80" spans="3:30" x14ac:dyDescent="0.25">
      <c r="C80" s="67" t="s">
        <v>122</v>
      </c>
      <c r="D80" s="63">
        <v>5</v>
      </c>
      <c r="E80" s="65">
        <v>7</v>
      </c>
      <c r="F80" s="69"/>
      <c r="G80" s="65">
        <v>8</v>
      </c>
      <c r="H80" s="69">
        <v>6</v>
      </c>
      <c r="I80" s="65">
        <v>33</v>
      </c>
      <c r="J80" s="69">
        <v>6</v>
      </c>
      <c r="K80" s="64">
        <f t="shared" si="9"/>
        <v>65</v>
      </c>
      <c r="L80" s="65"/>
      <c r="M80" s="118"/>
      <c r="N80" s="69">
        <f t="shared" si="10"/>
        <v>65</v>
      </c>
      <c r="O80" s="87"/>
      <c r="U80" s="18"/>
      <c r="W80" s="20"/>
      <c r="X80" s="19"/>
      <c r="Y80" s="19"/>
      <c r="Z80" s="19"/>
      <c r="AA80" s="19"/>
      <c r="AB80" s="19"/>
      <c r="AC80" s="19"/>
      <c r="AD80" s="19"/>
    </row>
    <row r="81" spans="3:30" x14ac:dyDescent="0.25">
      <c r="C81" s="67" t="s">
        <v>123</v>
      </c>
      <c r="D81" s="63"/>
      <c r="E81" s="65"/>
      <c r="F81" s="69"/>
      <c r="G81" s="65">
        <v>4</v>
      </c>
      <c r="H81" s="69"/>
      <c r="I81" s="65">
        <v>3</v>
      </c>
      <c r="J81" s="69">
        <v>30</v>
      </c>
      <c r="K81" s="64">
        <f t="shared" si="9"/>
        <v>37</v>
      </c>
      <c r="L81" s="65"/>
      <c r="M81" s="118"/>
      <c r="N81" s="69">
        <f t="shared" si="10"/>
        <v>37</v>
      </c>
      <c r="O81" s="87"/>
      <c r="U81" s="18"/>
      <c r="W81" s="20"/>
      <c r="X81" s="19"/>
      <c r="Y81" s="19"/>
      <c r="Z81" s="19"/>
      <c r="AA81" s="19"/>
      <c r="AB81" s="19"/>
      <c r="AC81" s="19"/>
      <c r="AD81" s="19"/>
    </row>
    <row r="82" spans="3:30" x14ac:dyDescent="0.25">
      <c r="C82" s="67" t="s">
        <v>124</v>
      </c>
      <c r="D82" s="63"/>
      <c r="E82" s="65"/>
      <c r="F82" s="69">
        <v>3</v>
      </c>
      <c r="G82" s="65">
        <v>7</v>
      </c>
      <c r="H82" s="69">
        <v>3</v>
      </c>
      <c r="I82" s="65">
        <v>8</v>
      </c>
      <c r="J82" s="69">
        <v>38</v>
      </c>
      <c r="K82" s="64">
        <f t="shared" si="9"/>
        <v>59</v>
      </c>
      <c r="L82" s="65"/>
      <c r="M82" s="118">
        <v>2</v>
      </c>
      <c r="N82" s="69">
        <f t="shared" si="10"/>
        <v>65</v>
      </c>
      <c r="O82" s="87"/>
      <c r="U82" s="18"/>
      <c r="W82" s="20"/>
      <c r="X82" s="19"/>
      <c r="Y82" s="19"/>
      <c r="Z82" s="19"/>
      <c r="AA82" s="19"/>
      <c r="AB82" s="19"/>
      <c r="AC82" s="19"/>
      <c r="AD82" s="19"/>
    </row>
    <row r="83" spans="3:30" x14ac:dyDescent="0.25">
      <c r="C83" s="67" t="s">
        <v>125</v>
      </c>
      <c r="D83" s="63">
        <v>12</v>
      </c>
      <c r="E83" s="65">
        <v>38</v>
      </c>
      <c r="F83" s="69">
        <v>28</v>
      </c>
      <c r="G83" s="65">
        <v>26</v>
      </c>
      <c r="H83" s="69">
        <v>20</v>
      </c>
      <c r="I83" s="65">
        <v>55</v>
      </c>
      <c r="J83" s="69">
        <v>34</v>
      </c>
      <c r="K83" s="64">
        <f t="shared" si="9"/>
        <v>213</v>
      </c>
      <c r="L83" s="65"/>
      <c r="M83" s="118">
        <v>2</v>
      </c>
      <c r="N83" s="69">
        <f t="shared" si="10"/>
        <v>219</v>
      </c>
      <c r="O83" s="87"/>
      <c r="U83" s="18"/>
      <c r="W83" s="20"/>
      <c r="X83" s="19"/>
      <c r="Y83" s="19"/>
      <c r="Z83" s="19"/>
      <c r="AA83" s="19"/>
      <c r="AB83" s="19"/>
      <c r="AC83" s="19"/>
      <c r="AD83" s="19"/>
    </row>
    <row r="84" spans="3:30" x14ac:dyDescent="0.25">
      <c r="C84" s="67" t="s">
        <v>126</v>
      </c>
      <c r="D84" s="63"/>
      <c r="E84" s="65">
        <v>9</v>
      </c>
      <c r="F84" s="69">
        <v>8</v>
      </c>
      <c r="G84" s="65">
        <v>8</v>
      </c>
      <c r="H84" s="69">
        <v>8</v>
      </c>
      <c r="I84" s="65">
        <v>1</v>
      </c>
      <c r="J84" s="69">
        <v>10</v>
      </c>
      <c r="K84" s="64">
        <f t="shared" si="9"/>
        <v>44</v>
      </c>
      <c r="L84" s="65"/>
      <c r="M84" s="118">
        <v>1</v>
      </c>
      <c r="N84" s="69">
        <f t="shared" si="10"/>
        <v>47</v>
      </c>
      <c r="O84" s="87"/>
      <c r="U84" s="18"/>
      <c r="W84" s="20"/>
      <c r="X84" s="19"/>
      <c r="Y84" s="19"/>
      <c r="Z84" s="19"/>
      <c r="AA84" s="19"/>
      <c r="AB84" s="19"/>
      <c r="AC84" s="19"/>
      <c r="AD84" s="19"/>
    </row>
    <row r="85" spans="3:30" x14ac:dyDescent="0.25">
      <c r="C85" s="67" t="s">
        <v>127</v>
      </c>
      <c r="D85" s="63"/>
      <c r="E85" s="65"/>
      <c r="F85" s="69"/>
      <c r="G85" s="65"/>
      <c r="H85" s="69"/>
      <c r="I85" s="65"/>
      <c r="J85" s="69"/>
      <c r="K85" s="64">
        <f t="shared" si="9"/>
        <v>0</v>
      </c>
      <c r="L85" s="65"/>
      <c r="M85" s="118"/>
      <c r="N85" s="69">
        <f t="shared" si="10"/>
        <v>0</v>
      </c>
      <c r="O85" s="87"/>
      <c r="U85" s="18"/>
      <c r="W85" s="20"/>
      <c r="X85" s="19"/>
      <c r="Y85" s="19"/>
      <c r="Z85" s="19"/>
      <c r="AA85" s="19"/>
      <c r="AB85" s="19"/>
      <c r="AC85" s="19"/>
      <c r="AD85" s="19"/>
    </row>
    <row r="86" spans="3:30" x14ac:dyDescent="0.25">
      <c r="C86" s="67" t="s">
        <v>128</v>
      </c>
      <c r="D86" s="63"/>
      <c r="E86" s="65"/>
      <c r="F86" s="69"/>
      <c r="G86" s="65"/>
      <c r="H86" s="69"/>
      <c r="I86" s="65">
        <v>4</v>
      </c>
      <c r="J86" s="69">
        <v>32</v>
      </c>
      <c r="K86" s="64">
        <f t="shared" si="9"/>
        <v>36</v>
      </c>
      <c r="L86" s="65"/>
      <c r="M86" s="118"/>
      <c r="N86" s="69">
        <f t="shared" si="10"/>
        <v>36</v>
      </c>
      <c r="O86" s="87"/>
      <c r="U86" s="18"/>
      <c r="W86" s="20"/>
      <c r="X86" s="19"/>
      <c r="Y86" s="19"/>
      <c r="Z86" s="19"/>
      <c r="AA86" s="19"/>
      <c r="AB86" s="19"/>
      <c r="AC86" s="19"/>
      <c r="AD86" s="19"/>
    </row>
    <row r="87" spans="3:30" x14ac:dyDescent="0.25">
      <c r="C87" s="67" t="s">
        <v>129</v>
      </c>
      <c r="D87" s="63"/>
      <c r="E87" s="65"/>
      <c r="F87" s="69"/>
      <c r="G87" s="65"/>
      <c r="H87" s="69">
        <v>8</v>
      </c>
      <c r="I87" s="65">
        <v>22</v>
      </c>
      <c r="J87" s="69">
        <v>28</v>
      </c>
      <c r="K87" s="64">
        <f t="shared" si="9"/>
        <v>58</v>
      </c>
      <c r="L87" s="65"/>
      <c r="M87" s="118"/>
      <c r="N87" s="69">
        <f t="shared" si="10"/>
        <v>58</v>
      </c>
      <c r="O87" s="87"/>
      <c r="U87" s="18"/>
      <c r="W87" s="20"/>
      <c r="X87" s="19"/>
      <c r="Y87" s="19"/>
      <c r="Z87" s="19"/>
      <c r="AA87" s="19"/>
      <c r="AB87" s="19"/>
      <c r="AC87" s="19"/>
      <c r="AD87" s="19"/>
    </row>
    <row r="88" spans="3:30" x14ac:dyDescent="0.25">
      <c r="C88" s="67" t="s">
        <v>130</v>
      </c>
      <c r="D88" s="63"/>
      <c r="E88" s="65"/>
      <c r="F88" s="69"/>
      <c r="G88" s="65"/>
      <c r="H88" s="69"/>
      <c r="I88" s="65"/>
      <c r="J88" s="69"/>
      <c r="K88" s="64">
        <f t="shared" si="9"/>
        <v>0</v>
      </c>
      <c r="L88" s="65"/>
      <c r="M88" s="118"/>
      <c r="N88" s="69">
        <f t="shared" si="10"/>
        <v>0</v>
      </c>
      <c r="O88" s="87"/>
      <c r="U88" s="18"/>
      <c r="W88" s="20"/>
      <c r="X88" s="19"/>
      <c r="Y88" s="19"/>
      <c r="Z88" s="19"/>
      <c r="AA88" s="19"/>
      <c r="AB88" s="19"/>
      <c r="AC88" s="19"/>
      <c r="AD88" s="19"/>
    </row>
    <row r="89" spans="3:30" x14ac:dyDescent="0.25">
      <c r="C89" s="67" t="s">
        <v>131</v>
      </c>
      <c r="D89" s="63">
        <v>12</v>
      </c>
      <c r="E89" s="65">
        <v>12</v>
      </c>
      <c r="F89" s="69">
        <v>8</v>
      </c>
      <c r="G89" s="65">
        <v>16</v>
      </c>
      <c r="H89" s="69">
        <v>11</v>
      </c>
      <c r="I89" s="65">
        <v>7</v>
      </c>
      <c r="J89" s="69">
        <v>4</v>
      </c>
      <c r="K89" s="64">
        <f t="shared" si="9"/>
        <v>70</v>
      </c>
      <c r="L89" s="65">
        <v>3</v>
      </c>
      <c r="M89" s="118"/>
      <c r="N89" s="69">
        <f t="shared" si="10"/>
        <v>76</v>
      </c>
      <c r="O89" s="87"/>
      <c r="U89" s="18"/>
      <c r="W89" s="20"/>
      <c r="X89" s="19"/>
      <c r="Y89" s="19"/>
      <c r="Z89" s="19"/>
      <c r="AA89" s="19"/>
      <c r="AB89" s="19"/>
      <c r="AC89" s="19"/>
      <c r="AD89" s="19"/>
    </row>
    <row r="90" spans="3:30" x14ac:dyDescent="0.25">
      <c r="C90" s="67" t="s">
        <v>132</v>
      </c>
      <c r="D90" s="63">
        <v>11</v>
      </c>
      <c r="E90" s="65">
        <v>37</v>
      </c>
      <c r="F90" s="69">
        <v>35</v>
      </c>
      <c r="G90" s="65">
        <v>32</v>
      </c>
      <c r="H90" s="69">
        <v>41</v>
      </c>
      <c r="I90" s="65">
        <v>49</v>
      </c>
      <c r="J90" s="69">
        <v>36</v>
      </c>
      <c r="K90" s="64">
        <f t="shared" si="9"/>
        <v>241</v>
      </c>
      <c r="L90" s="65"/>
      <c r="M90" s="118"/>
      <c r="N90" s="69">
        <f t="shared" si="10"/>
        <v>241</v>
      </c>
      <c r="O90" s="87"/>
      <c r="U90" s="18"/>
      <c r="W90" s="20"/>
      <c r="X90" s="19"/>
      <c r="Y90" s="19"/>
      <c r="Z90" s="19"/>
      <c r="AA90" s="19"/>
      <c r="AB90" s="19"/>
      <c r="AC90" s="19"/>
      <c r="AD90" s="19"/>
    </row>
    <row r="91" spans="3:30" x14ac:dyDescent="0.25">
      <c r="C91" s="67" t="s">
        <v>133</v>
      </c>
      <c r="D91" s="63">
        <v>11</v>
      </c>
      <c r="E91" s="65">
        <v>24</v>
      </c>
      <c r="F91" s="69">
        <v>32</v>
      </c>
      <c r="G91" s="65">
        <v>28</v>
      </c>
      <c r="H91" s="69">
        <v>16</v>
      </c>
      <c r="I91" s="65">
        <v>33</v>
      </c>
      <c r="J91" s="69">
        <v>30</v>
      </c>
      <c r="K91" s="64">
        <f t="shared" si="9"/>
        <v>174</v>
      </c>
      <c r="L91" s="65">
        <v>2</v>
      </c>
      <c r="M91" s="118"/>
      <c r="N91" s="69">
        <f t="shared" si="10"/>
        <v>178</v>
      </c>
      <c r="O91" s="87"/>
      <c r="U91" s="18"/>
      <c r="W91" s="20"/>
      <c r="X91" s="19"/>
      <c r="Y91" s="19"/>
      <c r="Z91" s="19"/>
      <c r="AA91" s="19"/>
      <c r="AB91" s="19"/>
      <c r="AC91" s="19"/>
      <c r="AD91" s="19"/>
    </row>
    <row r="92" spans="3:30" x14ac:dyDescent="0.25">
      <c r="C92" s="67" t="s">
        <v>134</v>
      </c>
      <c r="D92" s="63"/>
      <c r="E92" s="65">
        <v>7</v>
      </c>
      <c r="F92" s="69">
        <v>4</v>
      </c>
      <c r="G92" s="65"/>
      <c r="H92" s="69">
        <v>8</v>
      </c>
      <c r="I92" s="65">
        <v>12</v>
      </c>
      <c r="J92" s="69"/>
      <c r="K92" s="64">
        <f t="shared" si="9"/>
        <v>31</v>
      </c>
      <c r="L92" s="65">
        <v>5</v>
      </c>
      <c r="M92" s="118"/>
      <c r="N92" s="69">
        <f t="shared" si="10"/>
        <v>41</v>
      </c>
      <c r="O92" s="87"/>
      <c r="U92" s="18"/>
      <c r="W92" s="20"/>
      <c r="X92" s="19"/>
      <c r="Y92" s="19"/>
      <c r="Z92" s="19"/>
      <c r="AA92" s="19"/>
      <c r="AB92" s="19"/>
      <c r="AC92" s="19"/>
      <c r="AD92" s="19"/>
    </row>
    <row r="93" spans="3:30" x14ac:dyDescent="0.25">
      <c r="C93" s="67" t="s">
        <v>135</v>
      </c>
      <c r="D93" s="63">
        <v>5</v>
      </c>
      <c r="E93" s="65">
        <v>9</v>
      </c>
      <c r="F93" s="69"/>
      <c r="G93" s="65">
        <v>18</v>
      </c>
      <c r="H93" s="69">
        <v>9</v>
      </c>
      <c r="I93" s="65">
        <v>11</v>
      </c>
      <c r="J93" s="69">
        <v>5</v>
      </c>
      <c r="K93" s="64">
        <f t="shared" si="9"/>
        <v>57</v>
      </c>
      <c r="L93" s="65"/>
      <c r="M93" s="118"/>
      <c r="N93" s="69">
        <f t="shared" si="10"/>
        <v>57</v>
      </c>
      <c r="O93" s="87"/>
      <c r="U93" s="18"/>
      <c r="W93" s="20"/>
      <c r="X93" s="19"/>
      <c r="Y93" s="19"/>
      <c r="Z93" s="19"/>
      <c r="AA93" s="19"/>
      <c r="AB93" s="19"/>
      <c r="AC93" s="19"/>
      <c r="AD93" s="19"/>
    </row>
    <row r="94" spans="3:30" x14ac:dyDescent="0.25">
      <c r="C94" s="67" t="s">
        <v>136</v>
      </c>
      <c r="D94" s="63"/>
      <c r="E94" s="65"/>
      <c r="F94" s="69"/>
      <c r="G94" s="65"/>
      <c r="H94" s="69"/>
      <c r="I94" s="65"/>
      <c r="J94" s="69"/>
      <c r="K94" s="64">
        <f t="shared" si="9"/>
        <v>0</v>
      </c>
      <c r="L94" s="65"/>
      <c r="M94" s="118"/>
      <c r="N94" s="69">
        <f t="shared" si="10"/>
        <v>0</v>
      </c>
      <c r="O94" s="87"/>
      <c r="U94" s="18"/>
      <c r="W94" s="20"/>
      <c r="X94" s="19"/>
      <c r="Y94" s="19"/>
      <c r="Z94" s="19"/>
      <c r="AA94" s="19"/>
      <c r="AB94" s="19"/>
      <c r="AC94" s="19"/>
      <c r="AD94" s="19"/>
    </row>
    <row r="95" spans="3:30" x14ac:dyDescent="0.25">
      <c r="C95" s="67" t="s">
        <v>137</v>
      </c>
      <c r="D95" s="63"/>
      <c r="E95" s="65"/>
      <c r="F95" s="69"/>
      <c r="G95" s="65"/>
      <c r="H95" s="69"/>
      <c r="I95" s="65"/>
      <c r="J95" s="69"/>
      <c r="K95" s="64">
        <f t="shared" si="9"/>
        <v>0</v>
      </c>
      <c r="L95" s="65"/>
      <c r="M95" s="118"/>
      <c r="N95" s="69">
        <f t="shared" si="10"/>
        <v>0</v>
      </c>
      <c r="O95" s="87"/>
      <c r="U95" s="18"/>
      <c r="W95" s="20"/>
      <c r="X95" s="19"/>
      <c r="Y95" s="19"/>
      <c r="Z95" s="19"/>
      <c r="AA95" s="19"/>
      <c r="AB95" s="19"/>
      <c r="AC95" s="19"/>
      <c r="AD95" s="19"/>
    </row>
    <row r="96" spans="3:30" x14ac:dyDescent="0.25">
      <c r="C96" s="67" t="s">
        <v>138</v>
      </c>
      <c r="D96" s="63">
        <v>6</v>
      </c>
      <c r="E96" s="65">
        <v>2</v>
      </c>
      <c r="F96" s="69">
        <v>4</v>
      </c>
      <c r="G96" s="65">
        <v>9</v>
      </c>
      <c r="H96" s="69">
        <v>6</v>
      </c>
      <c r="I96" s="65">
        <v>10</v>
      </c>
      <c r="J96" s="69">
        <v>17</v>
      </c>
      <c r="K96" s="64">
        <f t="shared" si="9"/>
        <v>54</v>
      </c>
      <c r="L96" s="65"/>
      <c r="M96" s="118"/>
      <c r="N96" s="69">
        <f t="shared" si="10"/>
        <v>54</v>
      </c>
      <c r="O96" s="87"/>
      <c r="U96" s="18"/>
      <c r="W96" s="20"/>
      <c r="X96" s="19"/>
      <c r="Y96" s="19"/>
      <c r="Z96" s="19"/>
      <c r="AA96" s="19"/>
      <c r="AB96" s="19"/>
      <c r="AC96" s="19"/>
      <c r="AD96" s="19"/>
    </row>
    <row r="97" spans="3:30" x14ac:dyDescent="0.25">
      <c r="C97" s="67" t="s">
        <v>139</v>
      </c>
      <c r="D97" s="63"/>
      <c r="E97" s="65"/>
      <c r="F97" s="69"/>
      <c r="G97" s="65">
        <v>5</v>
      </c>
      <c r="H97" s="69">
        <v>1</v>
      </c>
      <c r="I97" s="65">
        <v>11</v>
      </c>
      <c r="J97" s="69">
        <v>29</v>
      </c>
      <c r="K97" s="64">
        <f t="shared" si="9"/>
        <v>46</v>
      </c>
      <c r="L97" s="65"/>
      <c r="M97" s="118"/>
      <c r="N97" s="69">
        <f t="shared" si="10"/>
        <v>46</v>
      </c>
      <c r="O97" s="87"/>
      <c r="U97" s="18"/>
      <c r="W97" s="20"/>
      <c r="X97" s="19"/>
      <c r="Y97" s="19"/>
      <c r="Z97" s="19"/>
      <c r="AA97" s="19"/>
      <c r="AB97" s="19"/>
      <c r="AC97" s="19"/>
      <c r="AD97" s="19"/>
    </row>
    <row r="98" spans="3:30" x14ac:dyDescent="0.25">
      <c r="C98" s="67" t="s">
        <v>140</v>
      </c>
      <c r="D98" s="63"/>
      <c r="E98" s="65"/>
      <c r="F98" s="69"/>
      <c r="G98" s="65"/>
      <c r="H98" s="69"/>
      <c r="I98" s="65"/>
      <c r="J98" s="69"/>
      <c r="K98" s="64">
        <f t="shared" si="9"/>
        <v>0</v>
      </c>
      <c r="L98" s="65"/>
      <c r="M98" s="118"/>
      <c r="N98" s="69">
        <f t="shared" si="10"/>
        <v>0</v>
      </c>
      <c r="O98" s="87"/>
      <c r="U98" s="18"/>
      <c r="W98" s="20"/>
      <c r="X98" s="19"/>
      <c r="Y98" s="19"/>
      <c r="Z98" s="19"/>
      <c r="AA98" s="19"/>
      <c r="AB98" s="19"/>
      <c r="AC98" s="19"/>
      <c r="AD98" s="19"/>
    </row>
    <row r="99" spans="3:30" x14ac:dyDescent="0.25">
      <c r="C99" s="67" t="s">
        <v>141</v>
      </c>
      <c r="D99" s="63"/>
      <c r="E99" s="65"/>
      <c r="F99" s="69"/>
      <c r="G99" s="65"/>
      <c r="H99" s="69"/>
      <c r="I99" s="65"/>
      <c r="J99" s="69"/>
      <c r="K99" s="64">
        <f t="shared" si="9"/>
        <v>0</v>
      </c>
      <c r="L99" s="65"/>
      <c r="M99" s="118"/>
      <c r="N99" s="69">
        <f t="shared" si="10"/>
        <v>0</v>
      </c>
      <c r="O99" s="87"/>
      <c r="U99" s="18"/>
      <c r="W99" s="20"/>
      <c r="X99" s="19"/>
      <c r="Y99" s="19"/>
      <c r="Z99" s="19"/>
      <c r="AA99" s="19"/>
      <c r="AB99" s="19"/>
      <c r="AC99" s="19"/>
      <c r="AD99" s="19"/>
    </row>
    <row r="100" spans="3:30" x14ac:dyDescent="0.25">
      <c r="C100" s="67" t="s">
        <v>142</v>
      </c>
      <c r="D100" s="63"/>
      <c r="E100" s="65">
        <v>2</v>
      </c>
      <c r="F100" s="69"/>
      <c r="G100" s="65"/>
      <c r="H100" s="69"/>
      <c r="I100" s="65"/>
      <c r="J100" s="69">
        <v>2</v>
      </c>
      <c r="K100" s="64">
        <f t="shared" si="9"/>
        <v>4</v>
      </c>
      <c r="L100" s="65"/>
      <c r="M100" s="118">
        <v>1</v>
      </c>
      <c r="N100" s="69">
        <f t="shared" si="10"/>
        <v>7</v>
      </c>
      <c r="O100" s="87"/>
      <c r="U100" s="18"/>
      <c r="W100" s="20"/>
      <c r="X100" s="19"/>
      <c r="Y100" s="19"/>
      <c r="Z100" s="19"/>
      <c r="AA100" s="19"/>
      <c r="AB100" s="19"/>
      <c r="AC100" s="19"/>
      <c r="AD100" s="19"/>
    </row>
    <row r="101" spans="3:30" x14ac:dyDescent="0.25">
      <c r="C101" s="67" t="s">
        <v>143</v>
      </c>
      <c r="D101" s="63"/>
      <c r="E101" s="65">
        <v>4</v>
      </c>
      <c r="F101" s="69">
        <v>2</v>
      </c>
      <c r="G101" s="65"/>
      <c r="H101" s="69">
        <v>8</v>
      </c>
      <c r="I101" s="65"/>
      <c r="J101" s="69">
        <v>3</v>
      </c>
      <c r="K101" s="64">
        <f t="shared" si="9"/>
        <v>17</v>
      </c>
      <c r="L101" s="65"/>
      <c r="M101" s="118"/>
      <c r="N101" s="69">
        <f t="shared" si="10"/>
        <v>17</v>
      </c>
      <c r="O101" s="112"/>
      <c r="U101" s="18"/>
      <c r="W101" s="20"/>
      <c r="X101" s="19"/>
      <c r="Y101" s="19"/>
      <c r="Z101" s="19"/>
      <c r="AA101" s="19"/>
      <c r="AB101" s="19"/>
      <c r="AC101" s="19"/>
      <c r="AD101" s="19"/>
    </row>
    <row r="102" spans="3:30" x14ac:dyDescent="0.25">
      <c r="C102" s="113"/>
      <c r="D102" s="115"/>
      <c r="E102" s="115"/>
      <c r="F102" s="115"/>
      <c r="G102" s="115"/>
      <c r="H102" s="115"/>
      <c r="I102" s="115"/>
      <c r="J102" s="115"/>
      <c r="K102" s="115"/>
      <c r="L102" s="30"/>
      <c r="M102" s="30"/>
      <c r="N102" s="30"/>
      <c r="O102" s="30"/>
      <c r="U102" s="18"/>
      <c r="W102" s="20"/>
      <c r="X102" s="19"/>
      <c r="Y102" s="19"/>
      <c r="Z102" s="19"/>
      <c r="AA102" s="19"/>
      <c r="AB102" s="19"/>
      <c r="AC102" s="19"/>
      <c r="AD102" s="19"/>
    </row>
    <row r="103" spans="3:30" x14ac:dyDescent="0.25">
      <c r="C103" s="114" t="s">
        <v>146</v>
      </c>
      <c r="D103" s="115"/>
      <c r="E103" s="115"/>
      <c r="F103" s="115"/>
      <c r="G103" s="115"/>
      <c r="H103" s="115"/>
      <c r="I103" s="115"/>
      <c r="J103" s="115"/>
      <c r="K103" s="115"/>
      <c r="L103" s="30"/>
      <c r="M103" s="30"/>
      <c r="N103" s="30"/>
      <c r="O103" s="30"/>
      <c r="U103" s="18"/>
      <c r="W103" s="20"/>
      <c r="X103" s="19"/>
      <c r="Y103" s="19"/>
      <c r="Z103" s="19"/>
      <c r="AA103" s="19"/>
      <c r="AB103" s="19"/>
      <c r="AC103" s="19"/>
      <c r="AD103" s="19"/>
    </row>
    <row r="104" spans="3:30" x14ac:dyDescent="0.25">
      <c r="C104" s="116" t="s">
        <v>147</v>
      </c>
      <c r="D104" s="115"/>
      <c r="E104" s="115"/>
      <c r="F104" s="115"/>
      <c r="G104" s="115"/>
      <c r="H104" s="115"/>
      <c r="I104" s="115"/>
      <c r="J104" s="115"/>
      <c r="K104" s="115"/>
      <c r="L104" s="30"/>
      <c r="M104" s="30"/>
      <c r="N104" s="30"/>
      <c r="O104" s="30"/>
      <c r="U104" s="18"/>
      <c r="W104" s="20"/>
      <c r="X104" s="19"/>
      <c r="Y104" s="19"/>
      <c r="Z104" s="19"/>
      <c r="AA104" s="19"/>
      <c r="AB104" s="19"/>
      <c r="AC104" s="19"/>
      <c r="AD104" s="19"/>
    </row>
    <row r="105" spans="3:30" x14ac:dyDescent="0.25">
      <c r="C105" s="116" t="s">
        <v>148</v>
      </c>
      <c r="D105" s="115"/>
      <c r="E105" s="115"/>
      <c r="F105" s="115"/>
      <c r="G105" s="115"/>
      <c r="H105" s="115"/>
      <c r="I105" s="115"/>
      <c r="J105" s="115"/>
      <c r="K105" s="115"/>
      <c r="L105" s="30"/>
      <c r="M105" s="30"/>
      <c r="N105" s="30"/>
      <c r="O105"/>
      <c r="U105" s="18"/>
      <c r="W105" s="20"/>
      <c r="X105" s="19"/>
      <c r="Y105" s="19"/>
      <c r="Z105" s="19"/>
      <c r="AA105" s="19"/>
      <c r="AB105" s="19"/>
      <c r="AC105" s="19"/>
      <c r="AD105" s="19"/>
    </row>
    <row r="106" spans="3:30" x14ac:dyDescent="0.25">
      <c r="C106" s="113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U106" s="18"/>
      <c r="W106" s="20"/>
      <c r="X106" s="19"/>
      <c r="Y106" s="19"/>
      <c r="Z106" s="19"/>
      <c r="AA106" s="19"/>
      <c r="AB106" s="19"/>
      <c r="AC106" s="19"/>
      <c r="AD106" s="19"/>
    </row>
    <row r="107" spans="3:30" x14ac:dyDescent="0.25">
      <c r="C107" s="67" t="s">
        <v>149</v>
      </c>
      <c r="D107" s="117"/>
      <c r="E107" s="226"/>
      <c r="F107" s="227"/>
      <c r="G107" s="226"/>
      <c r="H107" s="227"/>
      <c r="I107" s="226">
        <v>6</v>
      </c>
      <c r="J107" s="227"/>
      <c r="K107" s="64">
        <f t="shared" ref="K107:K118" si="11">SUM(D107:J107)</f>
        <v>6</v>
      </c>
      <c r="L107" s="65"/>
      <c r="M107" s="118"/>
      <c r="N107" s="69">
        <f t="shared" ref="N107:N118" si="12">(K107*$F$5)+(L107*$F$6)+(M107*$F$7)</f>
        <v>6</v>
      </c>
      <c r="O107" s="115"/>
      <c r="P107" s="119"/>
      <c r="U107" s="18"/>
      <c r="W107" s="20"/>
      <c r="X107" s="19"/>
      <c r="Y107" s="19"/>
      <c r="Z107" s="19"/>
      <c r="AA107" s="19"/>
      <c r="AB107" s="19"/>
      <c r="AC107" s="19"/>
      <c r="AD107" s="19"/>
    </row>
    <row r="108" spans="3:30" x14ac:dyDescent="0.25">
      <c r="C108" s="67" t="s">
        <v>150</v>
      </c>
      <c r="D108" s="117"/>
      <c r="E108" s="226"/>
      <c r="F108" s="227"/>
      <c r="G108" s="226"/>
      <c r="H108" s="227">
        <v>12</v>
      </c>
      <c r="I108" s="226"/>
      <c r="J108" s="227"/>
      <c r="K108" s="64">
        <f t="shared" si="11"/>
        <v>12</v>
      </c>
      <c r="L108" s="65"/>
      <c r="M108" s="118"/>
      <c r="N108" s="69">
        <f t="shared" si="12"/>
        <v>12</v>
      </c>
      <c r="O108" s="115"/>
      <c r="P108" s="119"/>
      <c r="U108" s="18"/>
      <c r="W108" s="20"/>
      <c r="X108" s="19"/>
      <c r="Y108" s="19"/>
      <c r="Z108" s="19"/>
      <c r="AA108" s="19"/>
      <c r="AB108" s="19"/>
      <c r="AC108" s="19"/>
      <c r="AD108" s="19"/>
    </row>
    <row r="109" spans="3:30" x14ac:dyDescent="0.25">
      <c r="C109" s="67" t="s">
        <v>151</v>
      </c>
      <c r="D109" s="117"/>
      <c r="E109" s="226">
        <v>2</v>
      </c>
      <c r="F109" s="227"/>
      <c r="G109" s="226"/>
      <c r="H109" s="227"/>
      <c r="I109" s="226"/>
      <c r="J109" s="227"/>
      <c r="K109" s="64">
        <f t="shared" si="11"/>
        <v>2</v>
      </c>
      <c r="L109" s="65"/>
      <c r="M109" s="118"/>
      <c r="N109" s="69">
        <f t="shared" si="12"/>
        <v>2</v>
      </c>
      <c r="O109" s="115"/>
      <c r="P109" s="119"/>
      <c r="U109" s="18"/>
      <c r="W109" s="20"/>
      <c r="X109" s="19"/>
      <c r="Y109" s="19"/>
      <c r="Z109" s="19"/>
      <c r="AA109" s="19"/>
      <c r="AB109" s="19"/>
      <c r="AC109" s="19"/>
      <c r="AD109" s="19"/>
    </row>
    <row r="110" spans="3:30" x14ac:dyDescent="0.25">
      <c r="C110" s="67" t="s">
        <v>152</v>
      </c>
      <c r="D110" s="117"/>
      <c r="E110" s="226"/>
      <c r="F110" s="227"/>
      <c r="G110" s="226"/>
      <c r="H110" s="227"/>
      <c r="I110" s="226">
        <v>1</v>
      </c>
      <c r="J110" s="227"/>
      <c r="K110" s="64">
        <f t="shared" si="11"/>
        <v>1</v>
      </c>
      <c r="L110" s="65"/>
      <c r="M110" s="118"/>
      <c r="N110" s="69">
        <f t="shared" si="12"/>
        <v>1</v>
      </c>
      <c r="O110" s="115"/>
      <c r="P110" s="119"/>
      <c r="U110" s="18"/>
      <c r="W110" s="20"/>
      <c r="X110" s="19"/>
      <c r="Y110" s="19"/>
      <c r="Z110" s="19"/>
      <c r="AA110" s="19"/>
      <c r="AB110" s="19"/>
      <c r="AC110" s="19"/>
      <c r="AD110" s="19"/>
    </row>
    <row r="111" spans="3:30" x14ac:dyDescent="0.25">
      <c r="C111" s="67" t="s">
        <v>153</v>
      </c>
      <c r="D111" s="117"/>
      <c r="E111" s="226"/>
      <c r="F111" s="227">
        <v>3</v>
      </c>
      <c r="G111" s="226"/>
      <c r="H111" s="227"/>
      <c r="I111" s="226"/>
      <c r="J111" s="227"/>
      <c r="K111" s="64">
        <f t="shared" si="11"/>
        <v>3</v>
      </c>
      <c r="L111" s="65"/>
      <c r="M111" s="118"/>
      <c r="N111" s="69">
        <f t="shared" si="12"/>
        <v>3</v>
      </c>
      <c r="O111" s="115"/>
      <c r="P111" s="119"/>
      <c r="U111" s="18"/>
      <c r="W111" s="20"/>
      <c r="X111" s="19"/>
      <c r="Y111" s="19"/>
      <c r="Z111" s="19"/>
      <c r="AA111" s="19"/>
      <c r="AB111" s="19"/>
      <c r="AC111" s="19"/>
      <c r="AD111" s="19"/>
    </row>
    <row r="112" spans="3:30" x14ac:dyDescent="0.25">
      <c r="C112" s="67" t="s">
        <v>154</v>
      </c>
      <c r="D112" s="117"/>
      <c r="E112" s="226"/>
      <c r="F112" s="227"/>
      <c r="G112" s="226"/>
      <c r="H112" s="227"/>
      <c r="I112" s="226"/>
      <c r="J112" s="227"/>
      <c r="K112" s="64">
        <f t="shared" si="11"/>
        <v>0</v>
      </c>
      <c r="L112" s="65"/>
      <c r="M112" s="118">
        <v>1</v>
      </c>
      <c r="N112" s="69">
        <f t="shared" si="12"/>
        <v>3</v>
      </c>
      <c r="O112" s="115"/>
      <c r="P112" s="119"/>
      <c r="U112" s="18"/>
      <c r="W112" s="20"/>
      <c r="X112" s="19"/>
      <c r="Y112" s="19"/>
      <c r="Z112" s="19"/>
      <c r="AA112" s="19"/>
      <c r="AB112" s="19"/>
      <c r="AC112" s="19"/>
      <c r="AD112" s="19"/>
    </row>
    <row r="113" spans="3:16" x14ac:dyDescent="0.25">
      <c r="C113" s="67" t="s">
        <v>155</v>
      </c>
      <c r="D113" s="117"/>
      <c r="E113" s="226"/>
      <c r="F113" s="227"/>
      <c r="G113" s="226"/>
      <c r="H113" s="227"/>
      <c r="I113" s="226"/>
      <c r="J113" s="227"/>
      <c r="K113" s="64">
        <f t="shared" si="11"/>
        <v>0</v>
      </c>
      <c r="L113" s="65"/>
      <c r="M113" s="118">
        <v>1</v>
      </c>
      <c r="N113" s="69">
        <f t="shared" si="12"/>
        <v>3</v>
      </c>
      <c r="O113" s="120"/>
      <c r="P113" s="121"/>
    </row>
    <row r="114" spans="3:16" x14ac:dyDescent="0.25">
      <c r="C114" s="67" t="s">
        <v>156</v>
      </c>
      <c r="D114" s="117"/>
      <c r="E114" s="226"/>
      <c r="F114" s="227"/>
      <c r="G114" s="226"/>
      <c r="H114" s="227"/>
      <c r="I114" s="226"/>
      <c r="J114" s="227">
        <v>12</v>
      </c>
      <c r="K114" s="64">
        <f t="shared" si="11"/>
        <v>12</v>
      </c>
      <c r="L114" s="65"/>
      <c r="M114" s="118"/>
      <c r="N114" s="69">
        <f t="shared" si="12"/>
        <v>12</v>
      </c>
      <c r="O114" s="120"/>
      <c r="P114" s="121"/>
    </row>
    <row r="115" spans="3:16" x14ac:dyDescent="0.25">
      <c r="C115" s="67" t="s">
        <v>157</v>
      </c>
      <c r="D115" s="117"/>
      <c r="E115" s="226"/>
      <c r="F115" s="227"/>
      <c r="G115" s="226"/>
      <c r="H115" s="227"/>
      <c r="I115" s="226"/>
      <c r="J115" s="227">
        <v>2</v>
      </c>
      <c r="K115" s="64">
        <f t="shared" si="11"/>
        <v>2</v>
      </c>
      <c r="L115" s="65"/>
      <c r="M115" s="118"/>
      <c r="N115" s="69">
        <f t="shared" si="12"/>
        <v>2</v>
      </c>
      <c r="O115" s="120"/>
      <c r="P115" s="121"/>
    </row>
    <row r="116" spans="3:16" x14ac:dyDescent="0.25">
      <c r="C116" s="67" t="s">
        <v>158</v>
      </c>
      <c r="D116" s="117"/>
      <c r="E116" s="226"/>
      <c r="F116" s="227"/>
      <c r="G116" s="226"/>
      <c r="H116" s="227"/>
      <c r="I116" s="226"/>
      <c r="J116" s="227">
        <v>1</v>
      </c>
      <c r="K116" s="64">
        <f t="shared" si="11"/>
        <v>1</v>
      </c>
      <c r="L116" s="65"/>
      <c r="M116" s="118"/>
      <c r="N116" s="69">
        <f t="shared" si="12"/>
        <v>1</v>
      </c>
      <c r="O116"/>
    </row>
    <row r="117" spans="3:16" x14ac:dyDescent="0.25">
      <c r="C117" s="67" t="s">
        <v>159</v>
      </c>
      <c r="D117" s="117"/>
      <c r="E117" s="226"/>
      <c r="F117" s="227"/>
      <c r="G117" s="226"/>
      <c r="H117" s="227"/>
      <c r="I117" s="226"/>
      <c r="J117" s="227">
        <v>2</v>
      </c>
      <c r="K117" s="64">
        <f t="shared" si="11"/>
        <v>2</v>
      </c>
      <c r="L117" s="65"/>
      <c r="M117" s="118"/>
      <c r="N117" s="69">
        <f t="shared" si="12"/>
        <v>2</v>
      </c>
      <c r="O117"/>
    </row>
    <row r="118" spans="3:16" x14ac:dyDescent="0.25">
      <c r="C118" s="67" t="s">
        <v>160</v>
      </c>
      <c r="D118" s="117"/>
      <c r="E118" s="226"/>
      <c r="F118" s="227"/>
      <c r="G118" s="226"/>
      <c r="H118" s="227"/>
      <c r="I118" s="226"/>
      <c r="J118" s="227">
        <v>2</v>
      </c>
      <c r="K118" s="64">
        <f t="shared" si="11"/>
        <v>2</v>
      </c>
      <c r="L118" s="65"/>
      <c r="M118" s="118"/>
      <c r="N118" s="69">
        <f t="shared" si="12"/>
        <v>2</v>
      </c>
      <c r="O118"/>
    </row>
  </sheetData>
  <mergeCells count="2">
    <mergeCell ref="T15:U15"/>
    <mergeCell ref="I7:L7"/>
  </mergeCells>
  <conditionalFormatting sqref="N17">
    <cfRule type="cellIs" dxfId="37" priority="2" operator="between">
      <formula>100</formula>
      <formula>149</formula>
    </cfRule>
    <cfRule type="cellIs" dxfId="36" priority="3" operator="between">
      <formula>71</formula>
      <formula>99</formula>
    </cfRule>
    <cfRule type="cellIs" dxfId="35" priority="4" operator="between">
      <formula>51</formula>
      <formula>70</formula>
    </cfRule>
    <cfRule type="cellIs" dxfId="34" priority="5" operator="between">
      <formula>31</formula>
      <formula>50</formula>
    </cfRule>
    <cfRule type="cellIs" dxfId="33" priority="6" operator="between">
      <formula>15</formula>
      <formula>30</formula>
    </cfRule>
    <cfRule type="cellIs" dxfId="32" priority="7" operator="between">
      <formula>0</formula>
      <formula>14</formula>
    </cfRule>
  </conditionalFormatting>
  <conditionalFormatting sqref="N13">
    <cfRule type="cellIs" dxfId="31" priority="8" operator="greaterThanOrEqual">
      <formula>100</formula>
    </cfRule>
    <cfRule type="cellIs" dxfId="30" priority="9" operator="between">
      <formula>71</formula>
      <formula>99</formula>
    </cfRule>
    <cfRule type="cellIs" dxfId="29" priority="10" operator="between">
      <formula>51</formula>
      <formula>70</formula>
    </cfRule>
    <cfRule type="cellIs" dxfId="28" priority="11" operator="between">
      <formula>31</formula>
      <formula>50</formula>
    </cfRule>
    <cfRule type="cellIs" dxfId="27" priority="12" operator="between">
      <formula>15</formula>
      <formula>30</formula>
    </cfRule>
    <cfRule type="cellIs" dxfId="26" priority="13" operator="between">
      <formula>0</formula>
      <formula>14</formula>
    </cfRule>
  </conditionalFormatting>
  <conditionalFormatting sqref="N14">
    <cfRule type="cellIs" dxfId="25" priority="14" operator="greaterThanOrEqual">
      <formula>100</formula>
    </cfRule>
    <cfRule type="cellIs" dxfId="24" priority="15" operator="between">
      <formula>71</formula>
      <formula>99</formula>
    </cfRule>
    <cfRule type="cellIs" dxfId="23" priority="16" operator="between">
      <formula>51</formula>
      <formula>70</formula>
    </cfRule>
    <cfRule type="cellIs" dxfId="22" priority="17" operator="between">
      <formula>31</formula>
      <formula>50</formula>
    </cfRule>
    <cfRule type="cellIs" dxfId="21" priority="18" operator="between">
      <formula>15</formula>
      <formula>30</formula>
    </cfRule>
    <cfRule type="cellIs" dxfId="20" priority="19" operator="between">
      <formula>0</formula>
      <formula>14</formula>
    </cfRule>
  </conditionalFormatting>
  <conditionalFormatting sqref="N15">
    <cfRule type="cellIs" dxfId="19" priority="20" operator="greaterThanOrEqual">
      <formula>100</formula>
    </cfRule>
    <cfRule type="cellIs" dxfId="18" priority="21" operator="between">
      <formula>71</formula>
      <formula>99</formula>
    </cfRule>
    <cfRule type="cellIs" dxfId="17" priority="22" operator="between">
      <formula>51</formula>
      <formula>70</formula>
    </cfRule>
    <cfRule type="cellIs" dxfId="16" priority="23" operator="between">
      <formula>31</formula>
      <formula>50</formula>
    </cfRule>
    <cfRule type="cellIs" dxfId="15" priority="24" operator="between">
      <formula>15</formula>
      <formula>30</formula>
    </cfRule>
    <cfRule type="cellIs" dxfId="14" priority="25" operator="between">
      <formula>0</formula>
      <formula>14</formula>
    </cfRule>
  </conditionalFormatting>
  <conditionalFormatting sqref="N16">
    <cfRule type="cellIs" dxfId="13" priority="26" operator="greaterThanOrEqual">
      <formula>100</formula>
    </cfRule>
    <cfRule type="cellIs" dxfId="12" priority="27" operator="between">
      <formula>71</formula>
      <formula>99</formula>
    </cfRule>
    <cfRule type="cellIs" dxfId="11" priority="28" operator="between">
      <formula>51</formula>
      <formula>70</formula>
    </cfRule>
    <cfRule type="cellIs" dxfId="10" priority="29" operator="between">
      <formula>31</formula>
      <formula>50</formula>
    </cfRule>
    <cfRule type="cellIs" dxfId="9" priority="30" operator="between">
      <formula>15</formula>
      <formula>30</formula>
    </cfRule>
    <cfRule type="cellIs" dxfId="8" priority="31" operator="between">
      <formula>0</formula>
      <formula>14</formula>
    </cfRule>
  </conditionalFormatting>
  <conditionalFormatting sqref="N10:N101">
    <cfRule type="cellIs" dxfId="7" priority="32" operator="greaterThanOrEqual">
      <formula>150</formula>
    </cfRule>
  </conditionalFormatting>
  <conditionalFormatting sqref="N107:N118">
    <cfRule type="cellIs" dxfId="6" priority="33" operator="greaterThanOrEqual">
      <formula>100</formula>
    </cfRule>
    <cfRule type="cellIs" dxfId="5" priority="34" operator="between">
      <formula>71</formula>
      <formula>99</formula>
    </cfRule>
    <cfRule type="cellIs" dxfId="4" priority="35" operator="between">
      <formula>51</formula>
      <formula>70</formula>
    </cfRule>
    <cfRule type="cellIs" dxfId="3" priority="36" operator="between">
      <formula>31</formula>
      <formula>50</formula>
    </cfRule>
    <cfRule type="cellIs" dxfId="2" priority="37" operator="between">
      <formula>15</formula>
      <formula>30</formula>
    </cfRule>
    <cfRule type="cellIs" dxfId="1" priority="38" operator="between">
      <formula>0</formula>
      <formula>14</formula>
    </cfRule>
  </conditionalFormatting>
  <conditionalFormatting sqref="N107:N118">
    <cfRule type="cellIs" dxfId="0" priority="39" operator="greaterThanOrEqual">
      <formula>150</formula>
    </cfRule>
  </conditionalFormatting>
  <pageMargins left="0.5" right="0.5" top="0.5" bottom="0.5" header="0.51180555555555496" footer="0.51180555555555496"/>
  <pageSetup paperSize="9"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Payroll</vt:lpstr>
      <vt:lpstr>Jan 12 - 18</vt:lpstr>
      <vt:lpstr>Jan 19 - 25</vt:lpstr>
      <vt:lpstr>Jan 26 - Feb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</dc:creator>
  <cp:lastModifiedBy>Aquanox</cp:lastModifiedBy>
  <cp:revision>0</cp:revision>
  <cp:lastPrinted>2014-01-25T21:55:13Z</cp:lastPrinted>
  <dcterms:created xsi:type="dcterms:W3CDTF">2014-01-19T00:01:03Z</dcterms:created>
  <dcterms:modified xsi:type="dcterms:W3CDTF">2014-02-09T01:56:01Z</dcterms:modified>
  <dc:language>en-AU</dc:language>
</cp:coreProperties>
</file>