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35" yWindow="495" windowWidth="14325" windowHeight="11040" tabRatio="674" activeTab="1"/>
  </bookViews>
  <sheets>
    <sheet name="Capital Components" sheetId="7" r:id="rId1"/>
    <sheet name="Capital Ships" sheetId="9" r:id="rId2"/>
    <sheet name="Modules &amp; Fighters" sheetId="3" r:id="rId3"/>
    <sheet name="Planned ships &amp; modules" sheetId="4" r:id="rId4"/>
    <sheet name="Overview" sheetId="5" r:id="rId5"/>
  </sheets>
  <calcPr calcId="144525"/>
</workbook>
</file>

<file path=xl/calcChain.xml><?xml version="1.0" encoding="utf-8"?>
<calcChain xmlns="http://schemas.openxmlformats.org/spreadsheetml/2006/main">
  <c r="D352" i="3" l="1"/>
  <c r="G352" i="3" s="1"/>
  <c r="D351" i="3"/>
  <c r="G351" i="3" s="1"/>
  <c r="D350" i="3"/>
  <c r="G350" i="3" s="1"/>
  <c r="D349" i="3"/>
  <c r="G349" i="3" s="1"/>
  <c r="D347" i="3"/>
  <c r="G347" i="3" s="1"/>
  <c r="D346" i="3"/>
  <c r="G346" i="3" s="1"/>
  <c r="D348" i="3"/>
  <c r="G348" i="3" s="1"/>
  <c r="D341" i="3"/>
  <c r="G341" i="3" s="1"/>
  <c r="D340" i="3"/>
  <c r="G340" i="3" s="1"/>
  <c r="D339" i="3"/>
  <c r="G339" i="3" s="1"/>
  <c r="D338" i="3"/>
  <c r="G338" i="3" s="1"/>
  <c r="D336" i="3"/>
  <c r="G336" i="3" s="1"/>
  <c r="D335" i="3"/>
  <c r="G335" i="3" s="1"/>
  <c r="D337" i="3"/>
  <c r="G337" i="3" s="1"/>
  <c r="D330" i="3"/>
  <c r="G330" i="3" s="1"/>
  <c r="D329" i="3"/>
  <c r="G329" i="3" s="1"/>
  <c r="D328" i="3"/>
  <c r="G328" i="3" s="1"/>
  <c r="D326" i="3"/>
  <c r="G326" i="3" s="1"/>
  <c r="D325" i="3"/>
  <c r="G325" i="3" s="1"/>
  <c r="D324" i="3"/>
  <c r="G324" i="3" s="1"/>
  <c r="D327" i="3"/>
  <c r="G327" i="3" s="1"/>
  <c r="D319" i="3"/>
  <c r="G319" i="3" s="1"/>
  <c r="D318" i="3"/>
  <c r="G318" i="3" s="1"/>
  <c r="D317" i="3"/>
  <c r="G317" i="3" s="1"/>
  <c r="D316" i="3"/>
  <c r="G316" i="3" s="1"/>
  <c r="D315" i="3"/>
  <c r="G315" i="3" s="1"/>
  <c r="D314" i="3"/>
  <c r="G314" i="3" s="1"/>
  <c r="D313" i="3"/>
  <c r="G313" i="3" s="1"/>
  <c r="D283" i="3"/>
  <c r="G283" i="3" s="1"/>
  <c r="D282" i="3"/>
  <c r="G282" i="3" s="1"/>
  <c r="D281" i="3"/>
  <c r="G281" i="3" s="1"/>
  <c r="D280" i="3"/>
  <c r="G280" i="3" s="1"/>
  <c r="D279" i="3"/>
  <c r="G279" i="3" s="1"/>
  <c r="D277" i="3"/>
  <c r="G277" i="3" s="1"/>
  <c r="D278" i="3"/>
  <c r="G278" i="3" s="1"/>
  <c r="D161" i="3"/>
  <c r="G161" i="3" s="1"/>
  <c r="D160" i="3"/>
  <c r="G160" i="3" s="1"/>
  <c r="D159" i="3"/>
  <c r="G159" i="3" s="1"/>
  <c r="D158" i="3"/>
  <c r="G158" i="3" s="1"/>
  <c r="D156" i="3"/>
  <c r="G156" i="3" s="1"/>
  <c r="D155" i="3"/>
  <c r="G155" i="3" s="1"/>
  <c r="D157" i="3"/>
  <c r="G157" i="3" s="1"/>
  <c r="D134" i="3"/>
  <c r="G134" i="3" s="1"/>
  <c r="D135" i="3"/>
  <c r="G135" i="3" s="1"/>
  <c r="D136" i="3"/>
  <c r="G136" i="3" s="1"/>
  <c r="D137" i="3"/>
  <c r="G137" i="3" s="1"/>
  <c r="D138" i="3"/>
  <c r="G138" i="3" s="1"/>
  <c r="D139" i="3"/>
  <c r="G139" i="3" s="1"/>
  <c r="D133" i="3"/>
  <c r="G133" i="3" s="1"/>
  <c r="D128" i="3"/>
  <c r="G128" i="3" s="1"/>
  <c r="D127" i="3"/>
  <c r="G127" i="3" s="1"/>
  <c r="D126" i="3"/>
  <c r="G126" i="3" s="1"/>
  <c r="D125" i="3"/>
  <c r="G125" i="3" s="1"/>
  <c r="D124" i="3"/>
  <c r="G124" i="3" s="1"/>
  <c r="D122" i="3"/>
  <c r="G122" i="3" s="1"/>
  <c r="D117" i="3"/>
  <c r="G117" i="3" s="1"/>
  <c r="D116" i="3"/>
  <c r="G116" i="3" s="1"/>
  <c r="D115" i="3"/>
  <c r="G115" i="3" s="1"/>
  <c r="D113" i="3"/>
  <c r="G113" i="3" s="1"/>
  <c r="D112" i="3"/>
  <c r="G112" i="3" s="1"/>
  <c r="D111" i="3"/>
  <c r="G111" i="3" s="1"/>
  <c r="D114" i="3"/>
  <c r="G114" i="3" s="1"/>
  <c r="D95" i="3"/>
  <c r="G95" i="3" s="1"/>
  <c r="D94" i="3"/>
  <c r="G94" i="3" s="1"/>
  <c r="D92" i="3"/>
  <c r="G92" i="3" s="1"/>
  <c r="D91" i="3"/>
  <c r="G91" i="3" s="1"/>
  <c r="D90" i="3"/>
  <c r="G90" i="3" s="1"/>
  <c r="D89" i="3"/>
  <c r="G89" i="3" s="1"/>
  <c r="D93" i="3"/>
  <c r="G93" i="3" s="1"/>
  <c r="D70" i="3"/>
  <c r="G70" i="3" s="1"/>
  <c r="D69" i="3"/>
  <c r="G69" i="3" s="1"/>
  <c r="D68" i="3"/>
  <c r="G68" i="3" s="1"/>
  <c r="D67" i="3"/>
  <c r="G67" i="3" s="1"/>
  <c r="D65" i="3"/>
  <c r="G65" i="3" s="1"/>
  <c r="D64" i="3"/>
  <c r="G64" i="3" s="1"/>
  <c r="D66" i="3"/>
  <c r="G66" i="3" s="1"/>
  <c r="D233" i="3"/>
  <c r="G233" i="3" s="1"/>
  <c r="D232" i="3"/>
  <c r="G232" i="3" s="1"/>
  <c r="D231" i="3"/>
  <c r="G231" i="3" s="1"/>
  <c r="D230" i="3"/>
  <c r="G230" i="3" s="1"/>
  <c r="D229" i="3"/>
  <c r="G229" i="3" s="1"/>
  <c r="D228" i="3"/>
  <c r="G228" i="3" s="1"/>
  <c r="D227" i="3"/>
  <c r="G227" i="3" s="1"/>
  <c r="D238" i="3"/>
  <c r="G238" i="3" s="1"/>
  <c r="D239" i="3"/>
  <c r="G239" i="3" s="1"/>
  <c r="D240" i="3"/>
  <c r="G240" i="3" s="1"/>
  <c r="D242" i="3"/>
  <c r="G242" i="3" s="1"/>
  <c r="D243" i="3"/>
  <c r="G243" i="3" s="1"/>
  <c r="D244" i="3"/>
  <c r="G244" i="3" s="1"/>
  <c r="D241" i="3"/>
  <c r="G241" i="3" s="1"/>
  <c r="D34" i="3"/>
  <c r="G34" i="3" s="1"/>
  <c r="D33" i="3"/>
  <c r="G33" i="3" s="1"/>
  <c r="D32" i="3"/>
  <c r="G32" i="3" s="1"/>
  <c r="D31" i="3"/>
  <c r="G31" i="3" s="1"/>
  <c r="D30" i="3"/>
  <c r="G30" i="3" s="1"/>
  <c r="D29" i="3"/>
  <c r="G29" i="3" s="1"/>
  <c r="D28" i="3"/>
  <c r="G28" i="3" s="1"/>
  <c r="D245" i="3" l="1"/>
  <c r="G245" i="3" s="1"/>
  <c r="D234" i="3"/>
  <c r="G234" i="3" s="1"/>
  <c r="D342" i="3"/>
  <c r="G342" i="3" s="1"/>
  <c r="D162" i="3"/>
  <c r="G162" i="3" s="1"/>
  <c r="D140" i="3"/>
  <c r="G140" i="3" s="1"/>
  <c r="D353" i="3"/>
  <c r="G353" i="3" s="1"/>
  <c r="D331" i="3"/>
  <c r="G331" i="3" s="1"/>
  <c r="D320" i="3"/>
  <c r="G320" i="3" s="1"/>
  <c r="D118" i="3"/>
  <c r="G118" i="3" s="1"/>
  <c r="D96" i="3"/>
  <c r="G96" i="3" s="1"/>
  <c r="D71" i="3"/>
  <c r="G71" i="3" s="1"/>
  <c r="D35" i="3"/>
  <c r="G35" i="3" s="1"/>
  <c r="D23" i="3"/>
  <c r="G23" i="3" s="1"/>
  <c r="D22" i="3"/>
  <c r="G22" i="3" s="1"/>
  <c r="D21" i="3"/>
  <c r="G21" i="3" s="1"/>
  <c r="D20" i="3"/>
  <c r="G20" i="3" s="1"/>
  <c r="D19" i="3"/>
  <c r="G19" i="3" s="1"/>
  <c r="D17" i="3"/>
  <c r="G17" i="3" s="1"/>
  <c r="D18" i="3"/>
  <c r="G18" i="3" s="1"/>
  <c r="D207" i="7"/>
  <c r="D206" i="7"/>
  <c r="D205" i="7"/>
  <c r="D204" i="7"/>
  <c r="D203" i="7"/>
  <c r="D202" i="7"/>
  <c r="D201" i="7"/>
  <c r="D196" i="7"/>
  <c r="D195" i="7"/>
  <c r="D194" i="7"/>
  <c r="D193" i="7"/>
  <c r="D192" i="7"/>
  <c r="D191" i="7"/>
  <c r="D190" i="7"/>
  <c r="D185" i="7"/>
  <c r="D184" i="7"/>
  <c r="D183" i="7"/>
  <c r="D182" i="7"/>
  <c r="D181" i="7"/>
  <c r="D180" i="7"/>
  <c r="D179" i="7"/>
  <c r="D174" i="7"/>
  <c r="D173" i="7"/>
  <c r="D172" i="7"/>
  <c r="D171" i="7"/>
  <c r="D170" i="7"/>
  <c r="D169" i="7"/>
  <c r="D168" i="7"/>
  <c r="D157" i="7"/>
  <c r="D163" i="7"/>
  <c r="D162" i="7"/>
  <c r="D161" i="7"/>
  <c r="D160" i="7"/>
  <c r="D159" i="7"/>
  <c r="D158" i="7"/>
  <c r="D152" i="7"/>
  <c r="D151" i="7"/>
  <c r="D150" i="7"/>
  <c r="D149" i="7"/>
  <c r="D148" i="7"/>
  <c r="D147" i="7"/>
  <c r="D146" i="7"/>
  <c r="D141" i="7"/>
  <c r="D140" i="7"/>
  <c r="D139" i="7"/>
  <c r="D138" i="7"/>
  <c r="D137" i="7"/>
  <c r="D136" i="7"/>
  <c r="D135" i="7"/>
  <c r="D130" i="7"/>
  <c r="D129" i="7"/>
  <c r="D128" i="7"/>
  <c r="D127" i="7"/>
  <c r="D126" i="7"/>
  <c r="D125" i="7"/>
  <c r="D124" i="7"/>
  <c r="D119" i="7"/>
  <c r="D118" i="7"/>
  <c r="D117" i="7"/>
  <c r="D116" i="7"/>
  <c r="D115" i="7"/>
  <c r="D113" i="7"/>
  <c r="D114" i="7"/>
  <c r="D108" i="7"/>
  <c r="D107" i="7"/>
  <c r="D106" i="7"/>
  <c r="D105" i="7"/>
  <c r="D104" i="7"/>
  <c r="D103" i="7"/>
  <c r="D102" i="7"/>
  <c r="D97" i="7"/>
  <c r="D96" i="7"/>
  <c r="D95" i="7"/>
  <c r="D94" i="7"/>
  <c r="D93" i="7"/>
  <c r="D92" i="7"/>
  <c r="D91" i="7"/>
  <c r="D86" i="7"/>
  <c r="D85" i="7"/>
  <c r="D84" i="7"/>
  <c r="D83" i="7"/>
  <c r="D82" i="7"/>
  <c r="D81" i="7"/>
  <c r="D80" i="7"/>
  <c r="D75" i="7"/>
  <c r="D74" i="7"/>
  <c r="D73" i="7"/>
  <c r="D72" i="7"/>
  <c r="D71" i="7"/>
  <c r="D70" i="7"/>
  <c r="D69" i="7"/>
  <c r="D64" i="7"/>
  <c r="D63" i="7"/>
  <c r="D62" i="7"/>
  <c r="D61" i="7"/>
  <c r="D60" i="7"/>
  <c r="D59" i="7"/>
  <c r="D58" i="7"/>
  <c r="D53" i="7"/>
  <c r="D52" i="7"/>
  <c r="D51" i="7"/>
  <c r="D50" i="7"/>
  <c r="D49" i="7"/>
  <c r="D48" i="7"/>
  <c r="D47" i="7"/>
  <c r="D39" i="7"/>
  <c r="D40" i="7"/>
  <c r="D41" i="7"/>
  <c r="D42" i="7"/>
  <c r="D38" i="7"/>
  <c r="D37" i="7"/>
  <c r="D36" i="7"/>
  <c r="D14" i="7"/>
  <c r="D25" i="7"/>
  <c r="C13" i="5"/>
  <c r="C14" i="5"/>
  <c r="C15" i="5"/>
  <c r="C16" i="5"/>
  <c r="C17" i="5"/>
  <c r="C18" i="5"/>
  <c r="C12" i="5"/>
  <c r="C329" i="9"/>
  <c r="D329" i="9" s="1"/>
  <c r="M329" i="9" s="1"/>
  <c r="C328" i="9"/>
  <c r="D328" i="9" s="1"/>
  <c r="N328" i="9" s="1"/>
  <c r="C327" i="9"/>
  <c r="D327" i="9" s="1"/>
  <c r="M327" i="9" s="1"/>
  <c r="C326" i="9"/>
  <c r="D326" i="9" s="1"/>
  <c r="C325" i="9"/>
  <c r="D325" i="9" s="1"/>
  <c r="C324" i="9"/>
  <c r="D324" i="9" s="1"/>
  <c r="C323" i="9"/>
  <c r="D323" i="9" s="1"/>
  <c r="C319" i="9"/>
  <c r="D319" i="9" s="1"/>
  <c r="N319" i="9" s="1"/>
  <c r="C318" i="9"/>
  <c r="D318" i="9" s="1"/>
  <c r="C317" i="9"/>
  <c r="D317" i="9" s="1"/>
  <c r="N317" i="9" s="1"/>
  <c r="C316" i="9"/>
  <c r="D316" i="9" s="1"/>
  <c r="C315" i="9"/>
  <c r="D315" i="9" s="1"/>
  <c r="C314" i="9"/>
  <c r="D314" i="9" s="1"/>
  <c r="M314" i="9" s="1"/>
  <c r="C313" i="9"/>
  <c r="D313" i="9" s="1"/>
  <c r="N313" i="9" s="1"/>
  <c r="C312" i="9"/>
  <c r="D312" i="9" s="1"/>
  <c r="C311" i="9"/>
  <c r="D311" i="9" s="1"/>
  <c r="C310" i="9"/>
  <c r="D310" i="9" s="1"/>
  <c r="C309" i="9"/>
  <c r="D309" i="9" s="1"/>
  <c r="N309" i="9" s="1"/>
  <c r="C308" i="9"/>
  <c r="D308" i="9" s="1"/>
  <c r="C307" i="9"/>
  <c r="D307" i="9" s="1"/>
  <c r="C306" i="9"/>
  <c r="D306" i="9" s="1"/>
  <c r="C298" i="9"/>
  <c r="D298" i="9" s="1"/>
  <c r="M298" i="9" s="1"/>
  <c r="C297" i="9"/>
  <c r="D297" i="9" s="1"/>
  <c r="C296" i="9"/>
  <c r="D296" i="9" s="1"/>
  <c r="C295" i="9"/>
  <c r="D295" i="9" s="1"/>
  <c r="C291" i="9"/>
  <c r="D291" i="9" s="1"/>
  <c r="M291" i="9" s="1"/>
  <c r="C290" i="9"/>
  <c r="D290" i="9" s="1"/>
  <c r="N290" i="9" s="1"/>
  <c r="C289" i="9"/>
  <c r="D289" i="9" s="1"/>
  <c r="C288" i="9"/>
  <c r="D288" i="9" s="1"/>
  <c r="C284" i="9"/>
  <c r="D284" i="9" s="1"/>
  <c r="M284" i="9" s="1"/>
  <c r="C283" i="9"/>
  <c r="D283" i="9" s="1"/>
  <c r="C282" i="9"/>
  <c r="D282" i="9" s="1"/>
  <c r="C281" i="9"/>
  <c r="D281" i="9" s="1"/>
  <c r="C277" i="9"/>
  <c r="D277" i="9" s="1"/>
  <c r="M277" i="9" s="1"/>
  <c r="C276" i="9"/>
  <c r="D276" i="9" s="1"/>
  <c r="N276" i="9" s="1"/>
  <c r="C275" i="9"/>
  <c r="D275" i="9" s="1"/>
  <c r="C274" i="9"/>
  <c r="D274" i="9" s="1"/>
  <c r="C266" i="9"/>
  <c r="D266" i="9" s="1"/>
  <c r="C265" i="9"/>
  <c r="D265" i="9" s="1"/>
  <c r="C264" i="9"/>
  <c r="D264" i="9" s="1"/>
  <c r="M264" i="9" s="1"/>
  <c r="C263" i="9"/>
  <c r="D263" i="9" s="1"/>
  <c r="C262" i="9"/>
  <c r="D262" i="9" s="1"/>
  <c r="K262" i="9" s="1"/>
  <c r="C261" i="9"/>
  <c r="D261" i="9" s="1"/>
  <c r="C260" i="9"/>
  <c r="D260" i="9" s="1"/>
  <c r="I260" i="9" s="1"/>
  <c r="C259" i="9"/>
  <c r="D259" i="9" s="1"/>
  <c r="C258" i="9"/>
  <c r="D258" i="9" s="1"/>
  <c r="C257" i="9"/>
  <c r="D257" i="9" s="1"/>
  <c r="N257" i="9" s="1"/>
  <c r="C256" i="9"/>
  <c r="D256" i="9" s="1"/>
  <c r="C255" i="9"/>
  <c r="D255" i="9" s="1"/>
  <c r="L255" i="9" s="1"/>
  <c r="C254" i="9"/>
  <c r="D254" i="9" s="1"/>
  <c r="C253" i="9"/>
  <c r="D253" i="9" s="1"/>
  <c r="J253" i="9" s="1"/>
  <c r="C252" i="9"/>
  <c r="D252" i="9" s="1"/>
  <c r="C251" i="9"/>
  <c r="D251" i="9" s="1"/>
  <c r="C247" i="9"/>
  <c r="D247" i="9" s="1"/>
  <c r="C246" i="9"/>
  <c r="D246" i="9" s="1"/>
  <c r="C245" i="9"/>
  <c r="D245" i="9" s="1"/>
  <c r="M245" i="9" s="1"/>
  <c r="C244" i="9"/>
  <c r="D244" i="9" s="1"/>
  <c r="C243" i="9"/>
  <c r="D243" i="9" s="1"/>
  <c r="K243" i="9" s="1"/>
  <c r="C242" i="9"/>
  <c r="D242" i="9" s="1"/>
  <c r="C241" i="9"/>
  <c r="D241" i="9" s="1"/>
  <c r="C240" i="9"/>
  <c r="D240" i="9" s="1"/>
  <c r="C239" i="9"/>
  <c r="D239" i="9" s="1"/>
  <c r="J239" i="9" s="1"/>
  <c r="C238" i="9"/>
  <c r="D238" i="9" s="1"/>
  <c r="I238" i="9" s="1"/>
  <c r="C237" i="9"/>
  <c r="D237" i="9" s="1"/>
  <c r="C236" i="9"/>
  <c r="D236" i="9" s="1"/>
  <c r="C235" i="9"/>
  <c r="D235" i="9" s="1"/>
  <c r="C234" i="9"/>
  <c r="D234" i="9" s="1"/>
  <c r="C233" i="9"/>
  <c r="D233" i="9" s="1"/>
  <c r="C229" i="9"/>
  <c r="D229" i="9" s="1"/>
  <c r="C228" i="9"/>
  <c r="D228" i="9" s="1"/>
  <c r="C227" i="9"/>
  <c r="D227" i="9" s="1"/>
  <c r="C226" i="9"/>
  <c r="D226" i="9" s="1"/>
  <c r="C225" i="9"/>
  <c r="D225" i="9" s="1"/>
  <c r="C224" i="9"/>
  <c r="D224" i="9" s="1"/>
  <c r="N224" i="9" s="1"/>
  <c r="C223" i="9"/>
  <c r="D223" i="9" s="1"/>
  <c r="M223" i="9" s="1"/>
  <c r="C222" i="9"/>
  <c r="D222" i="9" s="1"/>
  <c r="C221" i="9"/>
  <c r="D221" i="9" s="1"/>
  <c r="C220" i="9"/>
  <c r="D220" i="9" s="1"/>
  <c r="J220" i="9" s="1"/>
  <c r="C219" i="9"/>
  <c r="D219" i="9" s="1"/>
  <c r="C218" i="9"/>
  <c r="D218" i="9" s="1"/>
  <c r="C217" i="9"/>
  <c r="D217" i="9" s="1"/>
  <c r="C216" i="9"/>
  <c r="D216" i="9" s="1"/>
  <c r="C215" i="9"/>
  <c r="D215" i="9" s="1"/>
  <c r="C211" i="9"/>
  <c r="D211" i="9" s="1"/>
  <c r="C210" i="9"/>
  <c r="D210" i="9" s="1"/>
  <c r="C209" i="9"/>
  <c r="D209" i="9" s="1"/>
  <c r="C208" i="9"/>
  <c r="D208" i="9" s="1"/>
  <c r="C207" i="9"/>
  <c r="D207" i="9" s="1"/>
  <c r="C206" i="9"/>
  <c r="D206" i="9" s="1"/>
  <c r="C205" i="9"/>
  <c r="D205" i="9" s="1"/>
  <c r="N205" i="9" s="1"/>
  <c r="C204" i="9"/>
  <c r="D204" i="9" s="1"/>
  <c r="C203" i="9"/>
  <c r="D203" i="9" s="1"/>
  <c r="C202" i="9"/>
  <c r="D202" i="9" s="1"/>
  <c r="K202" i="9" s="1"/>
  <c r="C201" i="9"/>
  <c r="D201" i="9" s="1"/>
  <c r="C200" i="9"/>
  <c r="D200" i="9" s="1"/>
  <c r="I200" i="9" s="1"/>
  <c r="C199" i="9"/>
  <c r="D199" i="9" s="1"/>
  <c r="C198" i="9"/>
  <c r="D198" i="9" s="1"/>
  <c r="C197" i="9"/>
  <c r="D197" i="9" s="1"/>
  <c r="C189" i="9"/>
  <c r="D189" i="9" s="1"/>
  <c r="K189" i="9" s="1"/>
  <c r="C188" i="9"/>
  <c r="D188" i="9" s="1"/>
  <c r="N188" i="9" s="1"/>
  <c r="C187" i="9"/>
  <c r="D187" i="9" s="1"/>
  <c r="M187" i="9" s="1"/>
  <c r="C186" i="9"/>
  <c r="D186" i="9" s="1"/>
  <c r="C185" i="9"/>
  <c r="D185" i="9" s="1"/>
  <c r="K185" i="9" s="1"/>
  <c r="C184" i="9"/>
  <c r="D184" i="9" s="1"/>
  <c r="C183" i="9"/>
  <c r="D183" i="9" s="1"/>
  <c r="C182" i="9"/>
  <c r="D182" i="9" s="1"/>
  <c r="C181" i="9"/>
  <c r="D181" i="9" s="1"/>
  <c r="C180" i="9"/>
  <c r="D180" i="9" s="1"/>
  <c r="C179" i="9"/>
  <c r="D179" i="9" s="1"/>
  <c r="C178" i="9"/>
  <c r="D178" i="9" s="1"/>
  <c r="C177" i="9"/>
  <c r="D177" i="9" s="1"/>
  <c r="C173" i="9"/>
  <c r="D173" i="9" s="1"/>
  <c r="C172" i="9"/>
  <c r="D172" i="9" s="1"/>
  <c r="C171" i="9"/>
  <c r="D171" i="9" s="1"/>
  <c r="C170" i="9"/>
  <c r="D170" i="9" s="1"/>
  <c r="K170" i="9" s="1"/>
  <c r="C169" i="9"/>
  <c r="D169" i="9" s="1"/>
  <c r="C168" i="9"/>
  <c r="D168" i="9" s="1"/>
  <c r="M168" i="9" s="1"/>
  <c r="C167" i="9"/>
  <c r="D167" i="9" s="1"/>
  <c r="C166" i="9"/>
  <c r="D166" i="9" s="1"/>
  <c r="K166" i="9" s="1"/>
  <c r="C165" i="9"/>
  <c r="D165" i="9" s="1"/>
  <c r="C164" i="9"/>
  <c r="D164" i="9" s="1"/>
  <c r="I164" i="9" s="1"/>
  <c r="C163" i="9"/>
  <c r="D163" i="9" s="1"/>
  <c r="C162" i="9"/>
  <c r="D162" i="9" s="1"/>
  <c r="C158" i="9"/>
  <c r="D158" i="9" s="1"/>
  <c r="C157" i="9"/>
  <c r="D157" i="9" s="1"/>
  <c r="M157" i="9" s="1"/>
  <c r="C156" i="9"/>
  <c r="D156" i="9" s="1"/>
  <c r="C155" i="9"/>
  <c r="D155" i="9" s="1"/>
  <c r="K155" i="9" s="1"/>
  <c r="C154" i="9"/>
  <c r="D154" i="9" s="1"/>
  <c r="C153" i="9"/>
  <c r="D153" i="9" s="1"/>
  <c r="I153" i="9" s="1"/>
  <c r="C152" i="9"/>
  <c r="D152" i="9" s="1"/>
  <c r="C151" i="9"/>
  <c r="D151" i="9" s="1"/>
  <c r="K151" i="9" s="1"/>
  <c r="C150" i="9"/>
  <c r="D150" i="9" s="1"/>
  <c r="C149" i="9"/>
  <c r="D149" i="9" s="1"/>
  <c r="C148" i="9"/>
  <c r="D148" i="9" s="1"/>
  <c r="C147" i="9"/>
  <c r="D147" i="9" s="1"/>
  <c r="C143" i="9"/>
  <c r="D143" i="9" s="1"/>
  <c r="C142" i="9"/>
  <c r="D142" i="9" s="1"/>
  <c r="C141" i="9"/>
  <c r="D141" i="9" s="1"/>
  <c r="C140" i="9"/>
  <c r="D140" i="9" s="1"/>
  <c r="K140" i="9" s="1"/>
  <c r="C139" i="9"/>
  <c r="D139" i="9" s="1"/>
  <c r="C138" i="9"/>
  <c r="D138" i="9" s="1"/>
  <c r="M138" i="9" s="1"/>
  <c r="C137" i="9"/>
  <c r="D137" i="9" s="1"/>
  <c r="C136" i="9"/>
  <c r="D136" i="9" s="1"/>
  <c r="K136" i="9" s="1"/>
  <c r="C135" i="9"/>
  <c r="D135" i="9" s="1"/>
  <c r="C134" i="9"/>
  <c r="D134" i="9" s="1"/>
  <c r="I134" i="9" s="1"/>
  <c r="C133" i="9"/>
  <c r="D133" i="9" s="1"/>
  <c r="C132" i="9"/>
  <c r="D132" i="9" s="1"/>
  <c r="C124" i="9"/>
  <c r="D124" i="9" s="1"/>
  <c r="C123" i="9"/>
  <c r="D123" i="9" s="1"/>
  <c r="M123" i="9" s="1"/>
  <c r="C122" i="9"/>
  <c r="D122" i="9" s="1"/>
  <c r="C121" i="9"/>
  <c r="D121" i="9" s="1"/>
  <c r="K121" i="9" s="1"/>
  <c r="C120" i="9"/>
  <c r="D120" i="9" s="1"/>
  <c r="C119" i="9"/>
  <c r="D119" i="9" s="1"/>
  <c r="I119" i="9" s="1"/>
  <c r="C118" i="9"/>
  <c r="D118" i="9" s="1"/>
  <c r="C117" i="9"/>
  <c r="D117" i="9" s="1"/>
  <c r="K117" i="9" s="1"/>
  <c r="C116" i="9"/>
  <c r="D116" i="9" s="1"/>
  <c r="C115" i="9"/>
  <c r="D115" i="9" s="1"/>
  <c r="C114" i="9"/>
  <c r="D114" i="9" s="1"/>
  <c r="C113" i="9"/>
  <c r="D113" i="9" s="1"/>
  <c r="C109" i="9"/>
  <c r="D109" i="9" s="1"/>
  <c r="C108" i="9"/>
  <c r="D108" i="9" s="1"/>
  <c r="C107" i="9"/>
  <c r="D107" i="9" s="1"/>
  <c r="C106" i="9"/>
  <c r="D106" i="9" s="1"/>
  <c r="K106" i="9" s="1"/>
  <c r="C105" i="9"/>
  <c r="D105" i="9" s="1"/>
  <c r="C104" i="9"/>
  <c r="D104" i="9" s="1"/>
  <c r="M104" i="9" s="1"/>
  <c r="C103" i="9"/>
  <c r="D103" i="9" s="1"/>
  <c r="C102" i="9"/>
  <c r="D102" i="9" s="1"/>
  <c r="K102" i="9" s="1"/>
  <c r="C101" i="9"/>
  <c r="D101" i="9" s="1"/>
  <c r="C100" i="9"/>
  <c r="D100" i="9" s="1"/>
  <c r="I100" i="9" s="1"/>
  <c r="C99" i="9"/>
  <c r="D99" i="9" s="1"/>
  <c r="C98" i="9"/>
  <c r="D98" i="9" s="1"/>
  <c r="H98" i="9" s="1"/>
  <c r="C94" i="9"/>
  <c r="D94" i="9" s="1"/>
  <c r="F94" i="9" s="1"/>
  <c r="C93" i="9"/>
  <c r="D93" i="9" s="1"/>
  <c r="F93" i="9" s="1"/>
  <c r="C92" i="9"/>
  <c r="D92" i="9" s="1"/>
  <c r="F92" i="9" s="1"/>
  <c r="C91" i="9"/>
  <c r="D91" i="9" s="1"/>
  <c r="F91" i="9" s="1"/>
  <c r="C90" i="9"/>
  <c r="D90" i="9" s="1"/>
  <c r="F90" i="9" s="1"/>
  <c r="C89" i="9"/>
  <c r="D89" i="9" s="1"/>
  <c r="F89" i="9" s="1"/>
  <c r="C88" i="9"/>
  <c r="D88" i="9" s="1"/>
  <c r="F88" i="9" s="1"/>
  <c r="C87" i="9"/>
  <c r="D87" i="9" s="1"/>
  <c r="F87" i="9" s="1"/>
  <c r="C86" i="9"/>
  <c r="D86" i="9" s="1"/>
  <c r="F86" i="9" s="1"/>
  <c r="C85" i="9"/>
  <c r="D85" i="9" s="1"/>
  <c r="F85" i="9" s="1"/>
  <c r="C84" i="9"/>
  <c r="D84" i="9" s="1"/>
  <c r="F84" i="9" s="1"/>
  <c r="C83" i="9"/>
  <c r="D83" i="9" s="1"/>
  <c r="F83" i="9" s="1"/>
  <c r="C79" i="9"/>
  <c r="D79" i="9" s="1"/>
  <c r="F79" i="9" s="1"/>
  <c r="C78" i="9"/>
  <c r="D78" i="9" s="1"/>
  <c r="F78" i="9" s="1"/>
  <c r="C77" i="9"/>
  <c r="D77" i="9" s="1"/>
  <c r="F77" i="9" s="1"/>
  <c r="C76" i="9"/>
  <c r="D76" i="9" s="1"/>
  <c r="F76" i="9" s="1"/>
  <c r="C75" i="9"/>
  <c r="D75" i="9" s="1"/>
  <c r="F75" i="9" s="1"/>
  <c r="C74" i="9"/>
  <c r="D74" i="9" s="1"/>
  <c r="F74" i="9" s="1"/>
  <c r="C73" i="9"/>
  <c r="D73" i="9" s="1"/>
  <c r="F73" i="9" s="1"/>
  <c r="C72" i="9"/>
  <c r="D72" i="9" s="1"/>
  <c r="F72" i="9" s="1"/>
  <c r="C71" i="9"/>
  <c r="D71" i="9" s="1"/>
  <c r="F71" i="9" s="1"/>
  <c r="C70" i="9"/>
  <c r="D70" i="9" s="1"/>
  <c r="F70" i="9" s="1"/>
  <c r="C69" i="9"/>
  <c r="D69" i="9" s="1"/>
  <c r="F69" i="9" s="1"/>
  <c r="C68" i="9"/>
  <c r="D68" i="9" s="1"/>
  <c r="F68" i="9" s="1"/>
  <c r="C60" i="9"/>
  <c r="D60" i="9" s="1"/>
  <c r="C59" i="9"/>
  <c r="D59" i="9" s="1"/>
  <c r="F59" i="9" s="1"/>
  <c r="C58" i="9"/>
  <c r="D58" i="9" s="1"/>
  <c r="C57" i="9"/>
  <c r="D57" i="9" s="1"/>
  <c r="F57" i="9" s="1"/>
  <c r="C56" i="9"/>
  <c r="D56" i="9" s="1"/>
  <c r="C55" i="9"/>
  <c r="D55" i="9" s="1"/>
  <c r="F55" i="9" s="1"/>
  <c r="C54" i="9"/>
  <c r="D54" i="9" s="1"/>
  <c r="C53" i="9"/>
  <c r="D53" i="9" s="1"/>
  <c r="F53" i="9" s="1"/>
  <c r="C52" i="9"/>
  <c r="D52" i="9" s="1"/>
  <c r="C51" i="9"/>
  <c r="D51" i="9" s="1"/>
  <c r="F51" i="9" s="1"/>
  <c r="C50" i="9"/>
  <c r="D50" i="9" s="1"/>
  <c r="C49" i="9"/>
  <c r="D49" i="9" s="1"/>
  <c r="F49" i="9" s="1"/>
  <c r="C45" i="9"/>
  <c r="D45" i="9" s="1"/>
  <c r="C44" i="9"/>
  <c r="D44" i="9" s="1"/>
  <c r="F44" i="9" s="1"/>
  <c r="C43" i="9"/>
  <c r="D43" i="9" s="1"/>
  <c r="C42" i="9"/>
  <c r="D42" i="9" s="1"/>
  <c r="F42" i="9" s="1"/>
  <c r="C41" i="9"/>
  <c r="D41" i="9" s="1"/>
  <c r="C40" i="9"/>
  <c r="D40" i="9" s="1"/>
  <c r="F40" i="9" s="1"/>
  <c r="C39" i="9"/>
  <c r="D39" i="9" s="1"/>
  <c r="C38" i="9"/>
  <c r="D38" i="9" s="1"/>
  <c r="F38" i="9" s="1"/>
  <c r="C37" i="9"/>
  <c r="D37" i="9" s="1"/>
  <c r="C36" i="9"/>
  <c r="D36" i="9" s="1"/>
  <c r="F36" i="9" s="1"/>
  <c r="C35" i="9"/>
  <c r="D35" i="9" s="1"/>
  <c r="C34" i="9"/>
  <c r="D34" i="9" s="1"/>
  <c r="F34" i="9" s="1"/>
  <c r="C30" i="9"/>
  <c r="D30" i="9" s="1"/>
  <c r="C29" i="9"/>
  <c r="D29" i="9" s="1"/>
  <c r="F29" i="9" s="1"/>
  <c r="C28" i="9"/>
  <c r="D28" i="9" s="1"/>
  <c r="C27" i="9"/>
  <c r="D27" i="9" s="1"/>
  <c r="F27" i="9" s="1"/>
  <c r="C26" i="9"/>
  <c r="D26" i="9" s="1"/>
  <c r="C25" i="9"/>
  <c r="D25" i="9" s="1"/>
  <c r="F25" i="9" s="1"/>
  <c r="C24" i="9"/>
  <c r="D24" i="9" s="1"/>
  <c r="C23" i="9"/>
  <c r="D23" i="9" s="1"/>
  <c r="F23" i="9" s="1"/>
  <c r="C22" i="9"/>
  <c r="D22" i="9" s="1"/>
  <c r="C21" i="9"/>
  <c r="D21" i="9" s="1"/>
  <c r="F21" i="9" s="1"/>
  <c r="C20" i="9"/>
  <c r="D20" i="9" s="1"/>
  <c r="C16" i="9"/>
  <c r="D16" i="9" s="1"/>
  <c r="F16" i="9" s="1"/>
  <c r="C15" i="9"/>
  <c r="D15" i="9" s="1"/>
  <c r="F15" i="9" s="1"/>
  <c r="C14" i="9"/>
  <c r="D14" i="9" s="1"/>
  <c r="F14" i="9" s="1"/>
  <c r="C13" i="9"/>
  <c r="D13" i="9" s="1"/>
  <c r="F13" i="9" s="1"/>
  <c r="C12" i="9"/>
  <c r="D12" i="9" s="1"/>
  <c r="F12" i="9" s="1"/>
  <c r="C11" i="9"/>
  <c r="D11" i="9" s="1"/>
  <c r="F11" i="9" s="1"/>
  <c r="C10" i="9"/>
  <c r="D10" i="9" s="1"/>
  <c r="F10" i="9" s="1"/>
  <c r="C9" i="9"/>
  <c r="D9" i="9" s="1"/>
  <c r="F9" i="9" s="1"/>
  <c r="C8" i="9"/>
  <c r="D8" i="9" s="1"/>
  <c r="F8" i="9" s="1"/>
  <c r="C7" i="9"/>
  <c r="D7" i="9" s="1"/>
  <c r="F7" i="9" s="1"/>
  <c r="C6" i="9"/>
  <c r="D6" i="9" s="1"/>
  <c r="F6" i="9" s="1"/>
  <c r="D31" i="7"/>
  <c r="D30" i="7"/>
  <c r="D29" i="7"/>
  <c r="D28" i="7"/>
  <c r="D27" i="7"/>
  <c r="D26" i="7"/>
  <c r="D20" i="7"/>
  <c r="D19" i="7"/>
  <c r="D18" i="7"/>
  <c r="D17" i="7"/>
  <c r="D16" i="7"/>
  <c r="D15" i="7"/>
  <c r="D9" i="7"/>
  <c r="D8" i="7"/>
  <c r="D7" i="7"/>
  <c r="D6" i="7"/>
  <c r="D5" i="7"/>
  <c r="D4" i="7"/>
  <c r="D3" i="7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11" i="5"/>
  <c r="M115" i="9" l="1"/>
  <c r="N315" i="9"/>
  <c r="N326" i="9"/>
  <c r="I108" i="9"/>
  <c r="I142" i="9"/>
  <c r="I172" i="9"/>
  <c r="I183" i="9"/>
  <c r="N311" i="9"/>
  <c r="N283" i="9"/>
  <c r="N297" i="9"/>
  <c r="M312" i="9"/>
  <c r="M149" i="9"/>
  <c r="M179" i="9"/>
  <c r="M325" i="9"/>
  <c r="I241" i="9"/>
  <c r="D208" i="7"/>
  <c r="K181" i="9"/>
  <c r="M204" i="9"/>
  <c r="I208" i="9"/>
  <c r="K210" i="9"/>
  <c r="I219" i="9"/>
  <c r="K221" i="9"/>
  <c r="I227" i="9"/>
  <c r="K229" i="9"/>
  <c r="N310" i="9"/>
  <c r="M316" i="9"/>
  <c r="M318" i="9"/>
  <c r="K147" i="9"/>
  <c r="K162" i="9"/>
  <c r="K177" i="9"/>
  <c r="L233" i="9"/>
  <c r="M275" i="9"/>
  <c r="M282" i="9"/>
  <c r="M289" i="9"/>
  <c r="M296" i="9"/>
  <c r="N324" i="9"/>
  <c r="K113" i="9"/>
  <c r="K132" i="9"/>
  <c r="M215" i="9"/>
  <c r="H251" i="9"/>
  <c r="N274" i="9"/>
  <c r="N281" i="9"/>
  <c r="N288" i="9"/>
  <c r="N295" i="9"/>
  <c r="N306" i="9"/>
  <c r="N308" i="9"/>
  <c r="L178" i="9"/>
  <c r="L307" i="9"/>
  <c r="M234" i="9"/>
  <c r="M323" i="9"/>
  <c r="I274" i="9"/>
  <c r="K274" i="9"/>
  <c r="M274" i="9"/>
  <c r="H275" i="9"/>
  <c r="J275" i="9"/>
  <c r="L275" i="9"/>
  <c r="N275" i="9"/>
  <c r="I276" i="9"/>
  <c r="K276" i="9"/>
  <c r="M276" i="9"/>
  <c r="H277" i="9"/>
  <c r="J277" i="9"/>
  <c r="L277" i="9"/>
  <c r="N277" i="9"/>
  <c r="I281" i="9"/>
  <c r="K281" i="9"/>
  <c r="M281" i="9"/>
  <c r="H282" i="9"/>
  <c r="J282" i="9"/>
  <c r="L282" i="9"/>
  <c r="N282" i="9"/>
  <c r="I283" i="9"/>
  <c r="K283" i="9"/>
  <c r="M283" i="9"/>
  <c r="H284" i="9"/>
  <c r="J284" i="9"/>
  <c r="L284" i="9"/>
  <c r="N284" i="9"/>
  <c r="I288" i="9"/>
  <c r="K288" i="9"/>
  <c r="M288" i="9"/>
  <c r="H289" i="9"/>
  <c r="J289" i="9"/>
  <c r="L289" i="9"/>
  <c r="N289" i="9"/>
  <c r="I290" i="9"/>
  <c r="K290" i="9"/>
  <c r="M290" i="9"/>
  <c r="H291" i="9"/>
  <c r="J291" i="9"/>
  <c r="L291" i="9"/>
  <c r="N291" i="9"/>
  <c r="I295" i="9"/>
  <c r="K295" i="9"/>
  <c r="M295" i="9"/>
  <c r="H296" i="9"/>
  <c r="J296" i="9"/>
  <c r="L296" i="9"/>
  <c r="N296" i="9"/>
  <c r="I297" i="9"/>
  <c r="K297" i="9"/>
  <c r="M297" i="9"/>
  <c r="H298" i="9"/>
  <c r="J298" i="9"/>
  <c r="L298" i="9"/>
  <c r="N298" i="9"/>
  <c r="H274" i="9"/>
  <c r="J274" i="9"/>
  <c r="L274" i="9"/>
  <c r="I275" i="9"/>
  <c r="K275" i="9"/>
  <c r="H276" i="9"/>
  <c r="J276" i="9"/>
  <c r="L276" i="9"/>
  <c r="I277" i="9"/>
  <c r="K277" i="9"/>
  <c r="H281" i="9"/>
  <c r="J281" i="9"/>
  <c r="L281" i="9"/>
  <c r="I282" i="9"/>
  <c r="K282" i="9"/>
  <c r="H283" i="9"/>
  <c r="J283" i="9"/>
  <c r="L283" i="9"/>
  <c r="I284" i="9"/>
  <c r="K284" i="9"/>
  <c r="H288" i="9"/>
  <c r="J288" i="9"/>
  <c r="L288" i="9"/>
  <c r="I289" i="9"/>
  <c r="K289" i="9"/>
  <c r="H290" i="9"/>
  <c r="J290" i="9"/>
  <c r="L290" i="9"/>
  <c r="I291" i="9"/>
  <c r="K291" i="9"/>
  <c r="H295" i="9"/>
  <c r="J295" i="9"/>
  <c r="L295" i="9"/>
  <c r="I296" i="9"/>
  <c r="K296" i="9"/>
  <c r="H297" i="9"/>
  <c r="J297" i="9"/>
  <c r="L297" i="9"/>
  <c r="I298" i="9"/>
  <c r="K298" i="9"/>
  <c r="I306" i="9"/>
  <c r="M306" i="9"/>
  <c r="K308" i="9"/>
  <c r="I310" i="9"/>
  <c r="M310" i="9"/>
  <c r="K306" i="9"/>
  <c r="I308" i="9"/>
  <c r="M308" i="9"/>
  <c r="K310" i="9"/>
  <c r="J307" i="9"/>
  <c r="N307" i="9"/>
  <c r="H309" i="9"/>
  <c r="L309" i="9"/>
  <c r="J311" i="9"/>
  <c r="H306" i="9"/>
  <c r="J306" i="9"/>
  <c r="L306" i="9"/>
  <c r="I307" i="9"/>
  <c r="K307" i="9"/>
  <c r="M307" i="9"/>
  <c r="H308" i="9"/>
  <c r="J308" i="9"/>
  <c r="L308" i="9"/>
  <c r="I309" i="9"/>
  <c r="K309" i="9"/>
  <c r="M309" i="9"/>
  <c r="H310" i="9"/>
  <c r="J310" i="9"/>
  <c r="L310" i="9"/>
  <c r="I311" i="9"/>
  <c r="K311" i="9"/>
  <c r="M311" i="9"/>
  <c r="H312" i="9"/>
  <c r="J312" i="9"/>
  <c r="L312" i="9"/>
  <c r="N312" i="9"/>
  <c r="I313" i="9"/>
  <c r="K313" i="9"/>
  <c r="M313" i="9"/>
  <c r="H314" i="9"/>
  <c r="J314" i="9"/>
  <c r="L314" i="9"/>
  <c r="N314" i="9"/>
  <c r="I315" i="9"/>
  <c r="K315" i="9"/>
  <c r="M315" i="9"/>
  <c r="H316" i="9"/>
  <c r="J316" i="9"/>
  <c r="L316" i="9"/>
  <c r="N316" i="9"/>
  <c r="I317" i="9"/>
  <c r="K317" i="9"/>
  <c r="M317" i="9"/>
  <c r="H318" i="9"/>
  <c r="J318" i="9"/>
  <c r="L318" i="9"/>
  <c r="N318" i="9"/>
  <c r="I319" i="9"/>
  <c r="K319" i="9"/>
  <c r="M319" i="9"/>
  <c r="H323" i="9"/>
  <c r="J323" i="9"/>
  <c r="L323" i="9"/>
  <c r="N323" i="9"/>
  <c r="I324" i="9"/>
  <c r="K324" i="9"/>
  <c r="M324" i="9"/>
  <c r="H325" i="9"/>
  <c r="J325" i="9"/>
  <c r="L325" i="9"/>
  <c r="N325" i="9"/>
  <c r="I326" i="9"/>
  <c r="K326" i="9"/>
  <c r="M326" i="9"/>
  <c r="H327" i="9"/>
  <c r="J327" i="9"/>
  <c r="L327" i="9"/>
  <c r="N327" i="9"/>
  <c r="I328" i="9"/>
  <c r="K328" i="9"/>
  <c r="M328" i="9"/>
  <c r="H329" i="9"/>
  <c r="J329" i="9"/>
  <c r="L329" i="9"/>
  <c r="N329" i="9"/>
  <c r="H307" i="9"/>
  <c r="J309" i="9"/>
  <c r="H311" i="9"/>
  <c r="L311" i="9"/>
  <c r="I312" i="9"/>
  <c r="K312" i="9"/>
  <c r="H313" i="9"/>
  <c r="J313" i="9"/>
  <c r="L313" i="9"/>
  <c r="I314" i="9"/>
  <c r="K314" i="9"/>
  <c r="H315" i="9"/>
  <c r="J315" i="9"/>
  <c r="L315" i="9"/>
  <c r="I316" i="9"/>
  <c r="K316" i="9"/>
  <c r="H317" i="9"/>
  <c r="J317" i="9"/>
  <c r="L317" i="9"/>
  <c r="I318" i="9"/>
  <c r="K318" i="9"/>
  <c r="H319" i="9"/>
  <c r="J319" i="9"/>
  <c r="L319" i="9"/>
  <c r="I323" i="9"/>
  <c r="K323" i="9"/>
  <c r="H324" i="9"/>
  <c r="J324" i="9"/>
  <c r="L324" i="9"/>
  <c r="I325" i="9"/>
  <c r="K325" i="9"/>
  <c r="H326" i="9"/>
  <c r="J326" i="9"/>
  <c r="L326" i="9"/>
  <c r="I327" i="9"/>
  <c r="K327" i="9"/>
  <c r="H328" i="9"/>
  <c r="J328" i="9"/>
  <c r="L328" i="9"/>
  <c r="I329" i="9"/>
  <c r="K329" i="9"/>
  <c r="J21" i="9"/>
  <c r="N21" i="9"/>
  <c r="J23" i="9"/>
  <c r="N23" i="9"/>
  <c r="J25" i="9"/>
  <c r="N25" i="9"/>
  <c r="J27" i="9"/>
  <c r="N27" i="9"/>
  <c r="J29" i="9"/>
  <c r="N29" i="9"/>
  <c r="J34" i="9"/>
  <c r="N34" i="9"/>
  <c r="J36" i="9"/>
  <c r="N36" i="9"/>
  <c r="J38" i="9"/>
  <c r="N38" i="9"/>
  <c r="J40" i="9"/>
  <c r="N40" i="9"/>
  <c r="J42" i="9"/>
  <c r="N42" i="9"/>
  <c r="J44" i="9"/>
  <c r="N44" i="9"/>
  <c r="J49" i="9"/>
  <c r="N49" i="9"/>
  <c r="J51" i="9"/>
  <c r="N51" i="9"/>
  <c r="J53" i="9"/>
  <c r="N53" i="9"/>
  <c r="J55" i="9"/>
  <c r="N55" i="9"/>
  <c r="J57" i="9"/>
  <c r="N57" i="9"/>
  <c r="J59" i="9"/>
  <c r="N59" i="9"/>
  <c r="K98" i="9"/>
  <c r="M100" i="9"/>
  <c r="I104" i="9"/>
  <c r="M108" i="9"/>
  <c r="I115" i="9"/>
  <c r="M119" i="9"/>
  <c r="I123" i="9"/>
  <c r="M134" i="9"/>
  <c r="I138" i="9"/>
  <c r="M142" i="9"/>
  <c r="I149" i="9"/>
  <c r="M153" i="9"/>
  <c r="I157" i="9"/>
  <c r="M164" i="9"/>
  <c r="I168" i="9"/>
  <c r="M172" i="9"/>
  <c r="I179" i="9"/>
  <c r="M183" i="9"/>
  <c r="I187" i="9"/>
  <c r="H21" i="9"/>
  <c r="L21" i="9"/>
  <c r="H23" i="9"/>
  <c r="L23" i="9"/>
  <c r="H25" i="9"/>
  <c r="L25" i="9"/>
  <c r="H27" i="9"/>
  <c r="L27" i="9"/>
  <c r="H29" i="9"/>
  <c r="L29" i="9"/>
  <c r="H34" i="9"/>
  <c r="L34" i="9"/>
  <c r="H36" i="9"/>
  <c r="L36" i="9"/>
  <c r="H38" i="9"/>
  <c r="L38" i="9"/>
  <c r="H40" i="9"/>
  <c r="L40" i="9"/>
  <c r="H42" i="9"/>
  <c r="L42" i="9"/>
  <c r="H44" i="9"/>
  <c r="L44" i="9"/>
  <c r="H49" i="9"/>
  <c r="L49" i="9"/>
  <c r="H51" i="9"/>
  <c r="L51" i="9"/>
  <c r="H53" i="9"/>
  <c r="L53" i="9"/>
  <c r="H55" i="9"/>
  <c r="L55" i="9"/>
  <c r="H57" i="9"/>
  <c r="L57" i="9"/>
  <c r="H59" i="9"/>
  <c r="L59" i="9"/>
  <c r="N20" i="9"/>
  <c r="L20" i="9"/>
  <c r="J20" i="9"/>
  <c r="H20" i="9"/>
  <c r="M20" i="9"/>
  <c r="K20" i="9"/>
  <c r="I20" i="9"/>
  <c r="F22" i="9"/>
  <c r="N22" i="9"/>
  <c r="L22" i="9"/>
  <c r="J22" i="9"/>
  <c r="H22" i="9"/>
  <c r="M22" i="9"/>
  <c r="K22" i="9"/>
  <c r="I22" i="9"/>
  <c r="F24" i="9"/>
  <c r="N24" i="9"/>
  <c r="L24" i="9"/>
  <c r="J24" i="9"/>
  <c r="H24" i="9"/>
  <c r="M24" i="9"/>
  <c r="K24" i="9"/>
  <c r="I24" i="9"/>
  <c r="F26" i="9"/>
  <c r="N26" i="9"/>
  <c r="L26" i="9"/>
  <c r="J26" i="9"/>
  <c r="H26" i="9"/>
  <c r="M26" i="9"/>
  <c r="K26" i="9"/>
  <c r="I26" i="9"/>
  <c r="F28" i="9"/>
  <c r="N28" i="9"/>
  <c r="L28" i="9"/>
  <c r="J28" i="9"/>
  <c r="H28" i="9"/>
  <c r="M28" i="9"/>
  <c r="K28" i="9"/>
  <c r="I28" i="9"/>
  <c r="F30" i="9"/>
  <c r="N30" i="9"/>
  <c r="L30" i="9"/>
  <c r="J30" i="9"/>
  <c r="H30" i="9"/>
  <c r="M30" i="9"/>
  <c r="K30" i="9"/>
  <c r="I30" i="9"/>
  <c r="F35" i="9"/>
  <c r="N35" i="9"/>
  <c r="L35" i="9"/>
  <c r="J35" i="9"/>
  <c r="H35" i="9"/>
  <c r="M35" i="9"/>
  <c r="K35" i="9"/>
  <c r="I35" i="9"/>
  <c r="F37" i="9"/>
  <c r="N37" i="9"/>
  <c r="L37" i="9"/>
  <c r="J37" i="9"/>
  <c r="H37" i="9"/>
  <c r="M37" i="9"/>
  <c r="K37" i="9"/>
  <c r="I37" i="9"/>
  <c r="F39" i="9"/>
  <c r="N39" i="9"/>
  <c r="L39" i="9"/>
  <c r="J39" i="9"/>
  <c r="H39" i="9"/>
  <c r="M39" i="9"/>
  <c r="K39" i="9"/>
  <c r="I39" i="9"/>
  <c r="F41" i="9"/>
  <c r="N41" i="9"/>
  <c r="L41" i="9"/>
  <c r="J41" i="9"/>
  <c r="H41" i="9"/>
  <c r="M41" i="9"/>
  <c r="K41" i="9"/>
  <c r="I41" i="9"/>
  <c r="F43" i="9"/>
  <c r="N43" i="9"/>
  <c r="L43" i="9"/>
  <c r="J43" i="9"/>
  <c r="H43" i="9"/>
  <c r="M43" i="9"/>
  <c r="K43" i="9"/>
  <c r="I43" i="9"/>
  <c r="N45" i="9"/>
  <c r="L45" i="9"/>
  <c r="J45" i="9"/>
  <c r="H45" i="9"/>
  <c r="M45" i="9"/>
  <c r="K45" i="9"/>
  <c r="I45" i="9"/>
  <c r="F50" i="9"/>
  <c r="N50" i="9"/>
  <c r="L50" i="9"/>
  <c r="J50" i="9"/>
  <c r="H50" i="9"/>
  <c r="M50" i="9"/>
  <c r="K50" i="9"/>
  <c r="I50" i="9"/>
  <c r="F52" i="9"/>
  <c r="N52" i="9"/>
  <c r="L52" i="9"/>
  <c r="J52" i="9"/>
  <c r="H52" i="9"/>
  <c r="M52" i="9"/>
  <c r="K52" i="9"/>
  <c r="I52" i="9"/>
  <c r="F54" i="9"/>
  <c r="N54" i="9"/>
  <c r="L54" i="9"/>
  <c r="J54" i="9"/>
  <c r="H54" i="9"/>
  <c r="M54" i="9"/>
  <c r="K54" i="9"/>
  <c r="I54" i="9"/>
  <c r="F56" i="9"/>
  <c r="N56" i="9"/>
  <c r="L56" i="9"/>
  <c r="J56" i="9"/>
  <c r="H56" i="9"/>
  <c r="M56" i="9"/>
  <c r="K56" i="9"/>
  <c r="I56" i="9"/>
  <c r="F58" i="9"/>
  <c r="N58" i="9"/>
  <c r="L58" i="9"/>
  <c r="J58" i="9"/>
  <c r="H58" i="9"/>
  <c r="M58" i="9"/>
  <c r="K58" i="9"/>
  <c r="I58" i="9"/>
  <c r="F60" i="9"/>
  <c r="N60" i="9"/>
  <c r="L60" i="9"/>
  <c r="J60" i="9"/>
  <c r="H60" i="9"/>
  <c r="M60" i="9"/>
  <c r="K60" i="9"/>
  <c r="I60" i="9"/>
  <c r="F99" i="9"/>
  <c r="M99" i="9"/>
  <c r="K99" i="9"/>
  <c r="I99" i="9"/>
  <c r="N99" i="9"/>
  <c r="J99" i="9"/>
  <c r="L99" i="9"/>
  <c r="H99" i="9"/>
  <c r="F101" i="9"/>
  <c r="M101" i="9"/>
  <c r="K101" i="9"/>
  <c r="I101" i="9"/>
  <c r="L101" i="9"/>
  <c r="H101" i="9"/>
  <c r="N101" i="9"/>
  <c r="J101" i="9"/>
  <c r="F103" i="9"/>
  <c r="M103" i="9"/>
  <c r="K103" i="9"/>
  <c r="I103" i="9"/>
  <c r="N103" i="9"/>
  <c r="J103" i="9"/>
  <c r="L103" i="9"/>
  <c r="H103" i="9"/>
  <c r="F105" i="9"/>
  <c r="M105" i="9"/>
  <c r="K105" i="9"/>
  <c r="I105" i="9"/>
  <c r="L105" i="9"/>
  <c r="H105" i="9"/>
  <c r="N105" i="9"/>
  <c r="J105" i="9"/>
  <c r="F107" i="9"/>
  <c r="M107" i="9"/>
  <c r="K107" i="9"/>
  <c r="I107" i="9"/>
  <c r="N107" i="9"/>
  <c r="J107" i="9"/>
  <c r="L107" i="9"/>
  <c r="H107" i="9"/>
  <c r="F109" i="9"/>
  <c r="M109" i="9"/>
  <c r="K109" i="9"/>
  <c r="I109" i="9"/>
  <c r="L109" i="9"/>
  <c r="H109" i="9"/>
  <c r="N109" i="9"/>
  <c r="J109" i="9"/>
  <c r="F114" i="9"/>
  <c r="M114" i="9"/>
  <c r="K114" i="9"/>
  <c r="I114" i="9"/>
  <c r="N114" i="9"/>
  <c r="J114" i="9"/>
  <c r="L114" i="9"/>
  <c r="H114" i="9"/>
  <c r="F116" i="9"/>
  <c r="M116" i="9"/>
  <c r="K116" i="9"/>
  <c r="I116" i="9"/>
  <c r="L116" i="9"/>
  <c r="H116" i="9"/>
  <c r="N116" i="9"/>
  <c r="J116" i="9"/>
  <c r="F118" i="9"/>
  <c r="M118" i="9"/>
  <c r="K118" i="9"/>
  <c r="I118" i="9"/>
  <c r="N118" i="9"/>
  <c r="J118" i="9"/>
  <c r="L118" i="9"/>
  <c r="H118" i="9"/>
  <c r="F120" i="9"/>
  <c r="M120" i="9"/>
  <c r="K120" i="9"/>
  <c r="I120" i="9"/>
  <c r="L120" i="9"/>
  <c r="H120" i="9"/>
  <c r="N120" i="9"/>
  <c r="J120" i="9"/>
  <c r="F122" i="9"/>
  <c r="M122" i="9"/>
  <c r="K122" i="9"/>
  <c r="I122" i="9"/>
  <c r="N122" i="9"/>
  <c r="J122" i="9"/>
  <c r="L122" i="9"/>
  <c r="H122" i="9"/>
  <c r="F124" i="9"/>
  <c r="M124" i="9"/>
  <c r="K124" i="9"/>
  <c r="I124" i="9"/>
  <c r="L124" i="9"/>
  <c r="H124" i="9"/>
  <c r="N124" i="9"/>
  <c r="J124" i="9"/>
  <c r="F133" i="9"/>
  <c r="M133" i="9"/>
  <c r="K133" i="9"/>
  <c r="I133" i="9"/>
  <c r="N133" i="9"/>
  <c r="J133" i="9"/>
  <c r="L133" i="9"/>
  <c r="H133" i="9"/>
  <c r="F135" i="9"/>
  <c r="M135" i="9"/>
  <c r="K135" i="9"/>
  <c r="I135" i="9"/>
  <c r="L135" i="9"/>
  <c r="H135" i="9"/>
  <c r="N135" i="9"/>
  <c r="J135" i="9"/>
  <c r="F137" i="9"/>
  <c r="M137" i="9"/>
  <c r="K137" i="9"/>
  <c r="I137" i="9"/>
  <c r="N137" i="9"/>
  <c r="J137" i="9"/>
  <c r="L137" i="9"/>
  <c r="H137" i="9"/>
  <c r="F139" i="9"/>
  <c r="M139" i="9"/>
  <c r="K139" i="9"/>
  <c r="I139" i="9"/>
  <c r="L139" i="9"/>
  <c r="H139" i="9"/>
  <c r="N139" i="9"/>
  <c r="J139" i="9"/>
  <c r="F141" i="9"/>
  <c r="M141" i="9"/>
  <c r="K141" i="9"/>
  <c r="I141" i="9"/>
  <c r="N141" i="9"/>
  <c r="J141" i="9"/>
  <c r="L141" i="9"/>
  <c r="H141" i="9"/>
  <c r="M143" i="9"/>
  <c r="K143" i="9"/>
  <c r="I143" i="9"/>
  <c r="L143" i="9"/>
  <c r="H143" i="9"/>
  <c r="N143" i="9"/>
  <c r="J143" i="9"/>
  <c r="M148" i="9"/>
  <c r="K148" i="9"/>
  <c r="I148" i="9"/>
  <c r="N148" i="9"/>
  <c r="J148" i="9"/>
  <c r="L148" i="9"/>
  <c r="H148" i="9"/>
  <c r="M150" i="9"/>
  <c r="K150" i="9"/>
  <c r="I150" i="9"/>
  <c r="L150" i="9"/>
  <c r="H150" i="9"/>
  <c r="N150" i="9"/>
  <c r="J150" i="9"/>
  <c r="M152" i="9"/>
  <c r="K152" i="9"/>
  <c r="I152" i="9"/>
  <c r="N152" i="9"/>
  <c r="J152" i="9"/>
  <c r="L152" i="9"/>
  <c r="H152" i="9"/>
  <c r="M154" i="9"/>
  <c r="K154" i="9"/>
  <c r="I154" i="9"/>
  <c r="L154" i="9"/>
  <c r="H154" i="9"/>
  <c r="N154" i="9"/>
  <c r="J154" i="9"/>
  <c r="M156" i="9"/>
  <c r="K156" i="9"/>
  <c r="I156" i="9"/>
  <c r="N156" i="9"/>
  <c r="J156" i="9"/>
  <c r="L156" i="9"/>
  <c r="H156" i="9"/>
  <c r="M158" i="9"/>
  <c r="K158" i="9"/>
  <c r="I158" i="9"/>
  <c r="L158" i="9"/>
  <c r="H158" i="9"/>
  <c r="N158" i="9"/>
  <c r="J158" i="9"/>
  <c r="M163" i="9"/>
  <c r="K163" i="9"/>
  <c r="I163" i="9"/>
  <c r="N163" i="9"/>
  <c r="J163" i="9"/>
  <c r="L163" i="9"/>
  <c r="H163" i="9"/>
  <c r="M165" i="9"/>
  <c r="K165" i="9"/>
  <c r="I165" i="9"/>
  <c r="L165" i="9"/>
  <c r="H165" i="9"/>
  <c r="N165" i="9"/>
  <c r="J165" i="9"/>
  <c r="M167" i="9"/>
  <c r="K167" i="9"/>
  <c r="I167" i="9"/>
  <c r="N167" i="9"/>
  <c r="J167" i="9"/>
  <c r="L167" i="9"/>
  <c r="H167" i="9"/>
  <c r="M169" i="9"/>
  <c r="K169" i="9"/>
  <c r="I169" i="9"/>
  <c r="L169" i="9"/>
  <c r="H169" i="9"/>
  <c r="N169" i="9"/>
  <c r="J169" i="9"/>
  <c r="M173" i="9"/>
  <c r="K173" i="9"/>
  <c r="I173" i="9"/>
  <c r="M180" i="9"/>
  <c r="K180" i="9"/>
  <c r="I180" i="9"/>
  <c r="M186" i="9"/>
  <c r="K186" i="9"/>
  <c r="I186" i="9"/>
  <c r="M197" i="9"/>
  <c r="K197" i="9"/>
  <c r="L197" i="9"/>
  <c r="I197" i="9"/>
  <c r="M201" i="9"/>
  <c r="K201" i="9"/>
  <c r="I201" i="9"/>
  <c r="L201" i="9"/>
  <c r="H201" i="9"/>
  <c r="M207" i="9"/>
  <c r="K207" i="9"/>
  <c r="I207" i="9"/>
  <c r="N207" i="9"/>
  <c r="J207" i="9"/>
  <c r="M211" i="9"/>
  <c r="K211" i="9"/>
  <c r="I211" i="9"/>
  <c r="N211" i="9"/>
  <c r="J211" i="9"/>
  <c r="M226" i="9"/>
  <c r="K226" i="9"/>
  <c r="I226" i="9"/>
  <c r="N226" i="9"/>
  <c r="J226" i="9"/>
  <c r="H178" i="9"/>
  <c r="J180" i="9"/>
  <c r="N180" i="9"/>
  <c r="H186" i="9"/>
  <c r="L186" i="9"/>
  <c r="J188" i="9"/>
  <c r="J201" i="9"/>
  <c r="H207" i="9"/>
  <c r="L211" i="9"/>
  <c r="H226" i="9"/>
  <c r="M171" i="9"/>
  <c r="K171" i="9"/>
  <c r="I171" i="9"/>
  <c r="M178" i="9"/>
  <c r="K178" i="9"/>
  <c r="I178" i="9"/>
  <c r="M182" i="9"/>
  <c r="K182" i="9"/>
  <c r="I182" i="9"/>
  <c r="M184" i="9"/>
  <c r="K184" i="9"/>
  <c r="I184" i="9"/>
  <c r="F188" i="9"/>
  <c r="M188" i="9"/>
  <c r="K188" i="9"/>
  <c r="I188" i="9"/>
  <c r="M199" i="9"/>
  <c r="K199" i="9"/>
  <c r="I199" i="9"/>
  <c r="N199" i="9"/>
  <c r="J199" i="9"/>
  <c r="M203" i="9"/>
  <c r="K203" i="9"/>
  <c r="I203" i="9"/>
  <c r="N203" i="9"/>
  <c r="J203" i="9"/>
  <c r="M205" i="9"/>
  <c r="K205" i="9"/>
  <c r="I205" i="9"/>
  <c r="L205" i="9"/>
  <c r="H205" i="9"/>
  <c r="M209" i="9"/>
  <c r="K209" i="9"/>
  <c r="I209" i="9"/>
  <c r="L209" i="9"/>
  <c r="H209" i="9"/>
  <c r="M216" i="9"/>
  <c r="K216" i="9"/>
  <c r="I216" i="9"/>
  <c r="L216" i="9"/>
  <c r="H216" i="9"/>
  <c r="M218" i="9"/>
  <c r="K218" i="9"/>
  <c r="I218" i="9"/>
  <c r="N218" i="9"/>
  <c r="J218" i="9"/>
  <c r="M220" i="9"/>
  <c r="K220" i="9"/>
  <c r="I220" i="9"/>
  <c r="L220" i="9"/>
  <c r="H220" i="9"/>
  <c r="M222" i="9"/>
  <c r="K222" i="9"/>
  <c r="I222" i="9"/>
  <c r="N222" i="9"/>
  <c r="J222" i="9"/>
  <c r="M224" i="9"/>
  <c r="K224" i="9"/>
  <c r="I224" i="9"/>
  <c r="L224" i="9"/>
  <c r="H224" i="9"/>
  <c r="M228" i="9"/>
  <c r="K228" i="9"/>
  <c r="I228" i="9"/>
  <c r="L228" i="9"/>
  <c r="H228" i="9"/>
  <c r="M233" i="9"/>
  <c r="K233" i="9"/>
  <c r="I233" i="9"/>
  <c r="N233" i="9"/>
  <c r="J233" i="9"/>
  <c r="M235" i="9"/>
  <c r="K235" i="9"/>
  <c r="I235" i="9"/>
  <c r="L235" i="9"/>
  <c r="H235" i="9"/>
  <c r="M237" i="9"/>
  <c r="K237" i="9"/>
  <c r="I237" i="9"/>
  <c r="N237" i="9"/>
  <c r="J237" i="9"/>
  <c r="N239" i="9"/>
  <c r="M239" i="9"/>
  <c r="K239" i="9"/>
  <c r="I239" i="9"/>
  <c r="L239" i="9"/>
  <c r="H239" i="9"/>
  <c r="N241" i="9"/>
  <c r="L241" i="9"/>
  <c r="J241" i="9"/>
  <c r="H241" i="9"/>
  <c r="K241" i="9"/>
  <c r="M241" i="9"/>
  <c r="N243" i="9"/>
  <c r="L243" i="9"/>
  <c r="J243" i="9"/>
  <c r="H243" i="9"/>
  <c r="M243" i="9"/>
  <c r="I243" i="9"/>
  <c r="N245" i="9"/>
  <c r="L245" i="9"/>
  <c r="J245" i="9"/>
  <c r="H245" i="9"/>
  <c r="K245" i="9"/>
  <c r="I245" i="9"/>
  <c r="N247" i="9"/>
  <c r="L247" i="9"/>
  <c r="J247" i="9"/>
  <c r="H247" i="9"/>
  <c r="M247" i="9"/>
  <c r="I247" i="9"/>
  <c r="K247" i="9"/>
  <c r="N252" i="9"/>
  <c r="L252" i="9"/>
  <c r="J252" i="9"/>
  <c r="H252" i="9"/>
  <c r="K252" i="9"/>
  <c r="M252" i="9"/>
  <c r="N254" i="9"/>
  <c r="L254" i="9"/>
  <c r="J254" i="9"/>
  <c r="H254" i="9"/>
  <c r="M254" i="9"/>
  <c r="I254" i="9"/>
  <c r="N256" i="9"/>
  <c r="L256" i="9"/>
  <c r="J256" i="9"/>
  <c r="H256" i="9"/>
  <c r="K256" i="9"/>
  <c r="I256" i="9"/>
  <c r="N258" i="9"/>
  <c r="L258" i="9"/>
  <c r="J258" i="9"/>
  <c r="H258" i="9"/>
  <c r="M258" i="9"/>
  <c r="I258" i="9"/>
  <c r="K258" i="9"/>
  <c r="N260" i="9"/>
  <c r="L260" i="9"/>
  <c r="J260" i="9"/>
  <c r="H260" i="9"/>
  <c r="K260" i="9"/>
  <c r="M260" i="9"/>
  <c r="N262" i="9"/>
  <c r="L262" i="9"/>
  <c r="J262" i="9"/>
  <c r="H262" i="9"/>
  <c r="M262" i="9"/>
  <c r="I262" i="9"/>
  <c r="N264" i="9"/>
  <c r="L264" i="9"/>
  <c r="J264" i="9"/>
  <c r="H264" i="9"/>
  <c r="K264" i="9"/>
  <c r="I264" i="9"/>
  <c r="N266" i="9"/>
  <c r="L266" i="9"/>
  <c r="J266" i="9"/>
  <c r="H266" i="9"/>
  <c r="M266" i="9"/>
  <c r="I266" i="9"/>
  <c r="K266" i="9"/>
  <c r="H171" i="9"/>
  <c r="L171" i="9"/>
  <c r="J173" i="9"/>
  <c r="N173" i="9"/>
  <c r="H182" i="9"/>
  <c r="L182" i="9"/>
  <c r="J184" i="9"/>
  <c r="N184" i="9"/>
  <c r="H197" i="9"/>
  <c r="N197" i="9"/>
  <c r="H199" i="9"/>
  <c r="L203" i="9"/>
  <c r="J209" i="9"/>
  <c r="N216" i="9"/>
  <c r="H218" i="9"/>
  <c r="L222" i="9"/>
  <c r="J228" i="9"/>
  <c r="N235" i="9"/>
  <c r="H237" i="9"/>
  <c r="F98" i="9"/>
  <c r="N98" i="9"/>
  <c r="L98" i="9"/>
  <c r="J98" i="9"/>
  <c r="F100" i="9"/>
  <c r="N100" i="9"/>
  <c r="L100" i="9"/>
  <c r="J100" i="9"/>
  <c r="H100" i="9"/>
  <c r="F102" i="9"/>
  <c r="N102" i="9"/>
  <c r="L102" i="9"/>
  <c r="J102" i="9"/>
  <c r="H102" i="9"/>
  <c r="F104" i="9"/>
  <c r="N104" i="9"/>
  <c r="L104" i="9"/>
  <c r="J104" i="9"/>
  <c r="H104" i="9"/>
  <c r="F106" i="9"/>
  <c r="N106" i="9"/>
  <c r="L106" i="9"/>
  <c r="J106" i="9"/>
  <c r="H106" i="9"/>
  <c r="F108" i="9"/>
  <c r="N108" i="9"/>
  <c r="L108" i="9"/>
  <c r="J108" i="9"/>
  <c r="H108" i="9"/>
  <c r="F113" i="9"/>
  <c r="N113" i="9"/>
  <c r="L113" i="9"/>
  <c r="J113" i="9"/>
  <c r="H113" i="9"/>
  <c r="F115" i="9"/>
  <c r="N115" i="9"/>
  <c r="L115" i="9"/>
  <c r="J115" i="9"/>
  <c r="H115" i="9"/>
  <c r="F117" i="9"/>
  <c r="N117" i="9"/>
  <c r="L117" i="9"/>
  <c r="J117" i="9"/>
  <c r="H117" i="9"/>
  <c r="F119" i="9"/>
  <c r="N119" i="9"/>
  <c r="L119" i="9"/>
  <c r="J119" i="9"/>
  <c r="H119" i="9"/>
  <c r="F121" i="9"/>
  <c r="N121" i="9"/>
  <c r="L121" i="9"/>
  <c r="J121" i="9"/>
  <c r="H121" i="9"/>
  <c r="F123" i="9"/>
  <c r="N123" i="9"/>
  <c r="L123" i="9"/>
  <c r="J123" i="9"/>
  <c r="H123" i="9"/>
  <c r="F132" i="9"/>
  <c r="N132" i="9"/>
  <c r="L132" i="9"/>
  <c r="J132" i="9"/>
  <c r="H132" i="9"/>
  <c r="F134" i="9"/>
  <c r="N134" i="9"/>
  <c r="L134" i="9"/>
  <c r="J134" i="9"/>
  <c r="H134" i="9"/>
  <c r="F136" i="9"/>
  <c r="N136" i="9"/>
  <c r="L136" i="9"/>
  <c r="J136" i="9"/>
  <c r="H136" i="9"/>
  <c r="F138" i="9"/>
  <c r="N138" i="9"/>
  <c r="L138" i="9"/>
  <c r="J138" i="9"/>
  <c r="H138" i="9"/>
  <c r="F140" i="9"/>
  <c r="N140" i="9"/>
  <c r="L140" i="9"/>
  <c r="J140" i="9"/>
  <c r="H140" i="9"/>
  <c r="N142" i="9"/>
  <c r="L142" i="9"/>
  <c r="J142" i="9"/>
  <c r="H142" i="9"/>
  <c r="N147" i="9"/>
  <c r="L147" i="9"/>
  <c r="J147" i="9"/>
  <c r="H147" i="9"/>
  <c r="N149" i="9"/>
  <c r="L149" i="9"/>
  <c r="J149" i="9"/>
  <c r="H149" i="9"/>
  <c r="N151" i="9"/>
  <c r="L151" i="9"/>
  <c r="J151" i="9"/>
  <c r="H151" i="9"/>
  <c r="N153" i="9"/>
  <c r="L153" i="9"/>
  <c r="J153" i="9"/>
  <c r="H153" i="9"/>
  <c r="N155" i="9"/>
  <c r="L155" i="9"/>
  <c r="J155" i="9"/>
  <c r="H155" i="9"/>
  <c r="N157" i="9"/>
  <c r="L157" i="9"/>
  <c r="J157" i="9"/>
  <c r="H157" i="9"/>
  <c r="N162" i="9"/>
  <c r="L162" i="9"/>
  <c r="J162" i="9"/>
  <c r="H162" i="9"/>
  <c r="N164" i="9"/>
  <c r="L164" i="9"/>
  <c r="J164" i="9"/>
  <c r="H164" i="9"/>
  <c r="N166" i="9"/>
  <c r="L166" i="9"/>
  <c r="J166" i="9"/>
  <c r="H166" i="9"/>
  <c r="N168" i="9"/>
  <c r="L168" i="9"/>
  <c r="J168" i="9"/>
  <c r="H168" i="9"/>
  <c r="N170" i="9"/>
  <c r="L170" i="9"/>
  <c r="J170" i="9"/>
  <c r="H170" i="9"/>
  <c r="N172" i="9"/>
  <c r="L172" i="9"/>
  <c r="J172" i="9"/>
  <c r="H172" i="9"/>
  <c r="F177" i="9"/>
  <c r="N177" i="9"/>
  <c r="L177" i="9"/>
  <c r="J177" i="9"/>
  <c r="H177" i="9"/>
  <c r="N179" i="9"/>
  <c r="L179" i="9"/>
  <c r="J179" i="9"/>
  <c r="H179" i="9"/>
  <c r="N181" i="9"/>
  <c r="L181" i="9"/>
  <c r="J181" i="9"/>
  <c r="H181" i="9"/>
  <c r="N183" i="9"/>
  <c r="L183" i="9"/>
  <c r="J183" i="9"/>
  <c r="H183" i="9"/>
  <c r="N185" i="9"/>
  <c r="L185" i="9"/>
  <c r="J185" i="9"/>
  <c r="H185" i="9"/>
  <c r="F187" i="9"/>
  <c r="N187" i="9"/>
  <c r="L187" i="9"/>
  <c r="J187" i="9"/>
  <c r="H187" i="9"/>
  <c r="N189" i="9"/>
  <c r="L189" i="9"/>
  <c r="J189" i="9"/>
  <c r="H189" i="9"/>
  <c r="N198" i="9"/>
  <c r="L198" i="9"/>
  <c r="J198" i="9"/>
  <c r="H198" i="9"/>
  <c r="M198" i="9"/>
  <c r="I198" i="9"/>
  <c r="N200" i="9"/>
  <c r="L200" i="9"/>
  <c r="J200" i="9"/>
  <c r="H200" i="9"/>
  <c r="K200" i="9"/>
  <c r="N202" i="9"/>
  <c r="L202" i="9"/>
  <c r="J202" i="9"/>
  <c r="H202" i="9"/>
  <c r="M202" i="9"/>
  <c r="I202" i="9"/>
  <c r="N204" i="9"/>
  <c r="L204" i="9"/>
  <c r="J204" i="9"/>
  <c r="H204" i="9"/>
  <c r="K204" i="9"/>
  <c r="N206" i="9"/>
  <c r="L206" i="9"/>
  <c r="J206" i="9"/>
  <c r="H206" i="9"/>
  <c r="M206" i="9"/>
  <c r="I206" i="9"/>
  <c r="N208" i="9"/>
  <c r="L208" i="9"/>
  <c r="J208" i="9"/>
  <c r="H208" i="9"/>
  <c r="K208" i="9"/>
  <c r="N210" i="9"/>
  <c r="L210" i="9"/>
  <c r="J210" i="9"/>
  <c r="H210" i="9"/>
  <c r="M210" i="9"/>
  <c r="I210" i="9"/>
  <c r="N215" i="9"/>
  <c r="L215" i="9"/>
  <c r="J215" i="9"/>
  <c r="H215" i="9"/>
  <c r="K215" i="9"/>
  <c r="N217" i="9"/>
  <c r="L217" i="9"/>
  <c r="J217" i="9"/>
  <c r="H217" i="9"/>
  <c r="M217" i="9"/>
  <c r="I217" i="9"/>
  <c r="N219" i="9"/>
  <c r="L219" i="9"/>
  <c r="J219" i="9"/>
  <c r="H219" i="9"/>
  <c r="K219" i="9"/>
  <c r="N221" i="9"/>
  <c r="L221" i="9"/>
  <c r="J221" i="9"/>
  <c r="H221" i="9"/>
  <c r="M221" i="9"/>
  <c r="I221" i="9"/>
  <c r="N223" i="9"/>
  <c r="L223" i="9"/>
  <c r="J223" i="9"/>
  <c r="H223" i="9"/>
  <c r="K223" i="9"/>
  <c r="N225" i="9"/>
  <c r="L225" i="9"/>
  <c r="J225" i="9"/>
  <c r="H225" i="9"/>
  <c r="M225" i="9"/>
  <c r="I225" i="9"/>
  <c r="N227" i="9"/>
  <c r="L227" i="9"/>
  <c r="J227" i="9"/>
  <c r="H227" i="9"/>
  <c r="K227" i="9"/>
  <c r="N229" i="9"/>
  <c r="L229" i="9"/>
  <c r="J229" i="9"/>
  <c r="H229" i="9"/>
  <c r="M229" i="9"/>
  <c r="I229" i="9"/>
  <c r="N234" i="9"/>
  <c r="L234" i="9"/>
  <c r="J234" i="9"/>
  <c r="H234" i="9"/>
  <c r="K234" i="9"/>
  <c r="N236" i="9"/>
  <c r="L236" i="9"/>
  <c r="J236" i="9"/>
  <c r="H236" i="9"/>
  <c r="M236" i="9"/>
  <c r="I236" i="9"/>
  <c r="N238" i="9"/>
  <c r="L238" i="9"/>
  <c r="J238" i="9"/>
  <c r="H238" i="9"/>
  <c r="K238" i="9"/>
  <c r="M240" i="9"/>
  <c r="K240" i="9"/>
  <c r="I240" i="9"/>
  <c r="N240" i="9"/>
  <c r="J240" i="9"/>
  <c r="L240" i="9"/>
  <c r="M242" i="9"/>
  <c r="K242" i="9"/>
  <c r="I242" i="9"/>
  <c r="L242" i="9"/>
  <c r="H242" i="9"/>
  <c r="N242" i="9"/>
  <c r="M244" i="9"/>
  <c r="K244" i="9"/>
  <c r="I244" i="9"/>
  <c r="N244" i="9"/>
  <c r="J244" i="9"/>
  <c r="H244" i="9"/>
  <c r="M246" i="9"/>
  <c r="K246" i="9"/>
  <c r="I246" i="9"/>
  <c r="L246" i="9"/>
  <c r="H246" i="9"/>
  <c r="J246" i="9"/>
  <c r="M251" i="9"/>
  <c r="K251" i="9"/>
  <c r="I251" i="9"/>
  <c r="N251" i="9"/>
  <c r="J251" i="9"/>
  <c r="L251" i="9"/>
  <c r="M253" i="9"/>
  <c r="K253" i="9"/>
  <c r="I253" i="9"/>
  <c r="L253" i="9"/>
  <c r="H253" i="9"/>
  <c r="N253" i="9"/>
  <c r="M255" i="9"/>
  <c r="K255" i="9"/>
  <c r="I255" i="9"/>
  <c r="N255" i="9"/>
  <c r="J255" i="9"/>
  <c r="H255" i="9"/>
  <c r="M257" i="9"/>
  <c r="K257" i="9"/>
  <c r="I257" i="9"/>
  <c r="L257" i="9"/>
  <c r="H257" i="9"/>
  <c r="J257" i="9"/>
  <c r="M259" i="9"/>
  <c r="K259" i="9"/>
  <c r="I259" i="9"/>
  <c r="N259" i="9"/>
  <c r="J259" i="9"/>
  <c r="L259" i="9"/>
  <c r="M261" i="9"/>
  <c r="K261" i="9"/>
  <c r="I261" i="9"/>
  <c r="L261" i="9"/>
  <c r="H261" i="9"/>
  <c r="N261" i="9"/>
  <c r="M263" i="9"/>
  <c r="K263" i="9"/>
  <c r="I263" i="9"/>
  <c r="N263" i="9"/>
  <c r="J263" i="9"/>
  <c r="H263" i="9"/>
  <c r="M265" i="9"/>
  <c r="K265" i="9"/>
  <c r="I265" i="9"/>
  <c r="L265" i="9"/>
  <c r="H265" i="9"/>
  <c r="J265" i="9"/>
  <c r="I21" i="9"/>
  <c r="K21" i="9"/>
  <c r="M21" i="9"/>
  <c r="I23" i="9"/>
  <c r="K23" i="9"/>
  <c r="M23" i="9"/>
  <c r="I25" i="9"/>
  <c r="K25" i="9"/>
  <c r="M25" i="9"/>
  <c r="I27" i="9"/>
  <c r="K27" i="9"/>
  <c r="M27" i="9"/>
  <c r="I29" i="9"/>
  <c r="K29" i="9"/>
  <c r="M29" i="9"/>
  <c r="I34" i="9"/>
  <c r="K34" i="9"/>
  <c r="M34" i="9"/>
  <c r="I36" i="9"/>
  <c r="K36" i="9"/>
  <c r="M36" i="9"/>
  <c r="I38" i="9"/>
  <c r="K38" i="9"/>
  <c r="M38" i="9"/>
  <c r="I40" i="9"/>
  <c r="K40" i="9"/>
  <c r="M40" i="9"/>
  <c r="I42" i="9"/>
  <c r="K42" i="9"/>
  <c r="M42" i="9"/>
  <c r="I44" i="9"/>
  <c r="K44" i="9"/>
  <c r="M44" i="9"/>
  <c r="I49" i="9"/>
  <c r="K49" i="9"/>
  <c r="M49" i="9"/>
  <c r="I51" i="9"/>
  <c r="K51" i="9"/>
  <c r="M51" i="9"/>
  <c r="I53" i="9"/>
  <c r="K53" i="9"/>
  <c r="M53" i="9"/>
  <c r="I55" i="9"/>
  <c r="K55" i="9"/>
  <c r="M55" i="9"/>
  <c r="I57" i="9"/>
  <c r="K57" i="9"/>
  <c r="M57" i="9"/>
  <c r="I59" i="9"/>
  <c r="K59" i="9"/>
  <c r="M59" i="9"/>
  <c r="I98" i="9"/>
  <c r="M98" i="9"/>
  <c r="K100" i="9"/>
  <c r="I102" i="9"/>
  <c r="M102" i="9"/>
  <c r="K104" i="9"/>
  <c r="I106" i="9"/>
  <c r="M106" i="9"/>
  <c r="K108" i="9"/>
  <c r="I113" i="9"/>
  <c r="M113" i="9"/>
  <c r="K115" i="9"/>
  <c r="I117" i="9"/>
  <c r="M117" i="9"/>
  <c r="K119" i="9"/>
  <c r="I121" i="9"/>
  <c r="M121" i="9"/>
  <c r="K123" i="9"/>
  <c r="I132" i="9"/>
  <c r="M132" i="9"/>
  <c r="K134" i="9"/>
  <c r="I136" i="9"/>
  <c r="M136" i="9"/>
  <c r="K138" i="9"/>
  <c r="I140" i="9"/>
  <c r="M140" i="9"/>
  <c r="K142" i="9"/>
  <c r="I147" i="9"/>
  <c r="M147" i="9"/>
  <c r="K149" i="9"/>
  <c r="I151" i="9"/>
  <c r="M151" i="9"/>
  <c r="K153" i="9"/>
  <c r="I155" i="9"/>
  <c r="M155" i="9"/>
  <c r="K157" i="9"/>
  <c r="I162" i="9"/>
  <c r="M162" i="9"/>
  <c r="K164" i="9"/>
  <c r="I166" i="9"/>
  <c r="M166" i="9"/>
  <c r="K168" i="9"/>
  <c r="I170" i="9"/>
  <c r="M170" i="9"/>
  <c r="J171" i="9"/>
  <c r="N171" i="9"/>
  <c r="K172" i="9"/>
  <c r="H173" i="9"/>
  <c r="L173" i="9"/>
  <c r="I177" i="9"/>
  <c r="M177" i="9"/>
  <c r="J178" i="9"/>
  <c r="N178" i="9"/>
  <c r="K179" i="9"/>
  <c r="H180" i="9"/>
  <c r="L180" i="9"/>
  <c r="I181" i="9"/>
  <c r="M181" i="9"/>
  <c r="J182" i="9"/>
  <c r="N182" i="9"/>
  <c r="K183" i="9"/>
  <c r="H184" i="9"/>
  <c r="L184" i="9"/>
  <c r="I185" i="9"/>
  <c r="M185" i="9"/>
  <c r="J186" i="9"/>
  <c r="N186" i="9"/>
  <c r="K187" i="9"/>
  <c r="H188" i="9"/>
  <c r="L188" i="9"/>
  <c r="I189" i="9"/>
  <c r="M189" i="9"/>
  <c r="J197" i="9"/>
  <c r="K198" i="9"/>
  <c r="L199" i="9"/>
  <c r="M200" i="9"/>
  <c r="N201" i="9"/>
  <c r="H203" i="9"/>
  <c r="I204" i="9"/>
  <c r="J205" i="9"/>
  <c r="K206" i="9"/>
  <c r="L207" i="9"/>
  <c r="M208" i="9"/>
  <c r="N209" i="9"/>
  <c r="H211" i="9"/>
  <c r="I215" i="9"/>
  <c r="J216" i="9"/>
  <c r="K217" i="9"/>
  <c r="L218" i="9"/>
  <c r="M219" i="9"/>
  <c r="N220" i="9"/>
  <c r="H222" i="9"/>
  <c r="I223" i="9"/>
  <c r="J224" i="9"/>
  <c r="K225" i="9"/>
  <c r="L226" i="9"/>
  <c r="M227" i="9"/>
  <c r="N228" i="9"/>
  <c r="H233" i="9"/>
  <c r="I234" i="9"/>
  <c r="J235" i="9"/>
  <c r="K236" i="9"/>
  <c r="L237" i="9"/>
  <c r="M238" i="9"/>
  <c r="H240" i="9"/>
  <c r="J242" i="9"/>
  <c r="L244" i="9"/>
  <c r="N246" i="9"/>
  <c r="I252" i="9"/>
  <c r="K254" i="9"/>
  <c r="M256" i="9"/>
  <c r="H259" i="9"/>
  <c r="J261" i="9"/>
  <c r="L263" i="9"/>
  <c r="N265" i="9"/>
  <c r="H6" i="9"/>
  <c r="J6" i="9"/>
  <c r="L6" i="9"/>
  <c r="N6" i="9"/>
  <c r="I7" i="9"/>
  <c r="K7" i="9"/>
  <c r="M7" i="9"/>
  <c r="H8" i="9"/>
  <c r="J8" i="9"/>
  <c r="L8" i="9"/>
  <c r="N8" i="9"/>
  <c r="I9" i="9"/>
  <c r="K9" i="9"/>
  <c r="M9" i="9"/>
  <c r="H10" i="9"/>
  <c r="J10" i="9"/>
  <c r="L10" i="9"/>
  <c r="N10" i="9"/>
  <c r="I11" i="9"/>
  <c r="K11" i="9"/>
  <c r="M11" i="9"/>
  <c r="H12" i="9"/>
  <c r="J12" i="9"/>
  <c r="L12" i="9"/>
  <c r="N12" i="9"/>
  <c r="I13" i="9"/>
  <c r="K13" i="9"/>
  <c r="M13" i="9"/>
  <c r="H14" i="9"/>
  <c r="J14" i="9"/>
  <c r="L14" i="9"/>
  <c r="N14" i="9"/>
  <c r="I15" i="9"/>
  <c r="K15" i="9"/>
  <c r="M15" i="9"/>
  <c r="H16" i="9"/>
  <c r="J16" i="9"/>
  <c r="L16" i="9"/>
  <c r="N16" i="9"/>
  <c r="I6" i="9"/>
  <c r="K6" i="9"/>
  <c r="M6" i="9"/>
  <c r="H7" i="9"/>
  <c r="J7" i="9"/>
  <c r="L7" i="9"/>
  <c r="N7" i="9"/>
  <c r="I8" i="9"/>
  <c r="K8" i="9"/>
  <c r="M8" i="9"/>
  <c r="H9" i="9"/>
  <c r="J9" i="9"/>
  <c r="L9" i="9"/>
  <c r="N9" i="9"/>
  <c r="I10" i="9"/>
  <c r="K10" i="9"/>
  <c r="M10" i="9"/>
  <c r="H11" i="9"/>
  <c r="J11" i="9"/>
  <c r="L11" i="9"/>
  <c r="N11" i="9"/>
  <c r="I12" i="9"/>
  <c r="K12" i="9"/>
  <c r="M12" i="9"/>
  <c r="H13" i="9"/>
  <c r="J13" i="9"/>
  <c r="L13" i="9"/>
  <c r="N13" i="9"/>
  <c r="I14" i="9"/>
  <c r="K14" i="9"/>
  <c r="M14" i="9"/>
  <c r="H15" i="9"/>
  <c r="J15" i="9"/>
  <c r="L15" i="9"/>
  <c r="N15" i="9"/>
  <c r="I16" i="9"/>
  <c r="K16" i="9"/>
  <c r="M16" i="9"/>
  <c r="H68" i="9"/>
  <c r="J68" i="9"/>
  <c r="L68" i="9"/>
  <c r="N68" i="9"/>
  <c r="I69" i="9"/>
  <c r="K69" i="9"/>
  <c r="M69" i="9"/>
  <c r="H70" i="9"/>
  <c r="J70" i="9"/>
  <c r="L70" i="9"/>
  <c r="N70" i="9"/>
  <c r="I71" i="9"/>
  <c r="K71" i="9"/>
  <c r="M71" i="9"/>
  <c r="H72" i="9"/>
  <c r="J72" i="9"/>
  <c r="L72" i="9"/>
  <c r="N72" i="9"/>
  <c r="I73" i="9"/>
  <c r="K73" i="9"/>
  <c r="M73" i="9"/>
  <c r="H74" i="9"/>
  <c r="J74" i="9"/>
  <c r="L74" i="9"/>
  <c r="N74" i="9"/>
  <c r="I75" i="9"/>
  <c r="K75" i="9"/>
  <c r="M75" i="9"/>
  <c r="H76" i="9"/>
  <c r="J76" i="9"/>
  <c r="L76" i="9"/>
  <c r="N76" i="9"/>
  <c r="I77" i="9"/>
  <c r="K77" i="9"/>
  <c r="M77" i="9"/>
  <c r="H78" i="9"/>
  <c r="J78" i="9"/>
  <c r="L78" i="9"/>
  <c r="N78" i="9"/>
  <c r="I79" i="9"/>
  <c r="K79" i="9"/>
  <c r="M79" i="9"/>
  <c r="I68" i="9"/>
  <c r="K68" i="9"/>
  <c r="M68" i="9"/>
  <c r="H69" i="9"/>
  <c r="J69" i="9"/>
  <c r="L69" i="9"/>
  <c r="N69" i="9"/>
  <c r="I70" i="9"/>
  <c r="K70" i="9"/>
  <c r="M70" i="9"/>
  <c r="H71" i="9"/>
  <c r="J71" i="9"/>
  <c r="L71" i="9"/>
  <c r="N71" i="9"/>
  <c r="I72" i="9"/>
  <c r="K72" i="9"/>
  <c r="M72" i="9"/>
  <c r="H73" i="9"/>
  <c r="J73" i="9"/>
  <c r="L73" i="9"/>
  <c r="N73" i="9"/>
  <c r="I74" i="9"/>
  <c r="K74" i="9"/>
  <c r="M74" i="9"/>
  <c r="H75" i="9"/>
  <c r="J75" i="9"/>
  <c r="L75" i="9"/>
  <c r="N75" i="9"/>
  <c r="I76" i="9"/>
  <c r="K76" i="9"/>
  <c r="M76" i="9"/>
  <c r="H77" i="9"/>
  <c r="J77" i="9"/>
  <c r="L77" i="9"/>
  <c r="N77" i="9"/>
  <c r="I78" i="9"/>
  <c r="K78" i="9"/>
  <c r="M78" i="9"/>
  <c r="H79" i="9"/>
  <c r="J79" i="9"/>
  <c r="L79" i="9"/>
  <c r="N79" i="9"/>
  <c r="H84" i="9"/>
  <c r="H86" i="9"/>
  <c r="L84" i="9"/>
  <c r="L86" i="9"/>
  <c r="I83" i="9"/>
  <c r="J84" i="9"/>
  <c r="N84" i="9"/>
  <c r="J86" i="9"/>
  <c r="N86" i="9"/>
  <c r="M83" i="9"/>
  <c r="K85" i="9"/>
  <c r="I87" i="9"/>
  <c r="H83" i="9"/>
  <c r="J83" i="9"/>
  <c r="L83" i="9"/>
  <c r="N83" i="9"/>
  <c r="I84" i="9"/>
  <c r="K84" i="9"/>
  <c r="M84" i="9"/>
  <c r="H85" i="9"/>
  <c r="J85" i="9"/>
  <c r="L85" i="9"/>
  <c r="N85" i="9"/>
  <c r="I86" i="9"/>
  <c r="K86" i="9"/>
  <c r="M86" i="9"/>
  <c r="H87" i="9"/>
  <c r="J87" i="9"/>
  <c r="L87" i="9"/>
  <c r="N87" i="9"/>
  <c r="I88" i="9"/>
  <c r="K88" i="9"/>
  <c r="M88" i="9"/>
  <c r="H89" i="9"/>
  <c r="J89" i="9"/>
  <c r="L89" i="9"/>
  <c r="N89" i="9"/>
  <c r="I90" i="9"/>
  <c r="K90" i="9"/>
  <c r="M90" i="9"/>
  <c r="H91" i="9"/>
  <c r="J91" i="9"/>
  <c r="L91" i="9"/>
  <c r="N91" i="9"/>
  <c r="I92" i="9"/>
  <c r="K92" i="9"/>
  <c r="M92" i="9"/>
  <c r="H93" i="9"/>
  <c r="J93" i="9"/>
  <c r="L93" i="9"/>
  <c r="N93" i="9"/>
  <c r="I94" i="9"/>
  <c r="K94" i="9"/>
  <c r="M94" i="9"/>
  <c r="K83" i="9"/>
  <c r="I85" i="9"/>
  <c r="M85" i="9"/>
  <c r="K87" i="9"/>
  <c r="M87" i="9"/>
  <c r="H88" i="9"/>
  <c r="J88" i="9"/>
  <c r="L88" i="9"/>
  <c r="N88" i="9"/>
  <c r="I89" i="9"/>
  <c r="K89" i="9"/>
  <c r="M89" i="9"/>
  <c r="H90" i="9"/>
  <c r="J90" i="9"/>
  <c r="L90" i="9"/>
  <c r="N90" i="9"/>
  <c r="I91" i="9"/>
  <c r="K91" i="9"/>
  <c r="M91" i="9"/>
  <c r="H92" i="9"/>
  <c r="J92" i="9"/>
  <c r="L92" i="9"/>
  <c r="N92" i="9"/>
  <c r="I93" i="9"/>
  <c r="K93" i="9"/>
  <c r="M93" i="9"/>
  <c r="H94" i="9"/>
  <c r="J94" i="9"/>
  <c r="L94" i="9"/>
  <c r="N94" i="9"/>
  <c r="D10" i="7"/>
  <c r="D32" i="7"/>
  <c r="D21" i="7"/>
  <c r="D65" i="7"/>
  <c r="D87" i="7"/>
  <c r="D109" i="7"/>
  <c r="D131" i="7"/>
  <c r="D153" i="7"/>
  <c r="D175" i="7"/>
  <c r="D197" i="7"/>
  <c r="D43" i="7"/>
  <c r="F229" i="9"/>
  <c r="F265" i="9"/>
  <c r="F323" i="9"/>
  <c r="F20" i="9"/>
  <c r="F45" i="9"/>
  <c r="F247" i="9"/>
  <c r="F297" i="9"/>
  <c r="F143" i="9"/>
  <c r="F149" i="9"/>
  <c r="F153" i="9"/>
  <c r="F157" i="9"/>
  <c r="F167" i="9"/>
  <c r="F171" i="9"/>
  <c r="F178" i="9"/>
  <c r="F180" i="9"/>
  <c r="F184" i="9"/>
  <c r="F186" i="9"/>
  <c r="F199" i="9"/>
  <c r="F201" i="9"/>
  <c r="F203" i="9"/>
  <c r="F204" i="9"/>
  <c r="F206" i="9"/>
  <c r="F208" i="9"/>
  <c r="F210" i="9"/>
  <c r="F215" i="9"/>
  <c r="F217" i="9"/>
  <c r="F219" i="9"/>
  <c r="F221" i="9"/>
  <c r="F223" i="9"/>
  <c r="F225" i="9"/>
  <c r="F227" i="9"/>
  <c r="F233" i="9"/>
  <c r="F235" i="9"/>
  <c r="F237" i="9"/>
  <c r="F239" i="9"/>
  <c r="F241" i="9"/>
  <c r="F243" i="9"/>
  <c r="F245" i="9"/>
  <c r="F251" i="9"/>
  <c r="F253" i="9"/>
  <c r="F255" i="9"/>
  <c r="F257" i="9"/>
  <c r="F259" i="9"/>
  <c r="F261" i="9"/>
  <c r="F263" i="9"/>
  <c r="F266" i="9"/>
  <c r="F275" i="9"/>
  <c r="F277" i="9"/>
  <c r="F282" i="9"/>
  <c r="F283" i="9"/>
  <c r="F288" i="9"/>
  <c r="F290" i="9"/>
  <c r="F295" i="9"/>
  <c r="F298" i="9"/>
  <c r="F307" i="9"/>
  <c r="F309" i="9"/>
  <c r="F311" i="9"/>
  <c r="F312" i="9"/>
  <c r="F314" i="9"/>
  <c r="F316" i="9"/>
  <c r="F318" i="9"/>
  <c r="F324" i="9"/>
  <c r="F326" i="9"/>
  <c r="F328" i="9"/>
  <c r="F142" i="9"/>
  <c r="F147" i="9"/>
  <c r="F150" i="9"/>
  <c r="F152" i="9"/>
  <c r="F154" i="9"/>
  <c r="F156" i="9"/>
  <c r="F158" i="9"/>
  <c r="F163" i="9"/>
  <c r="F164" i="9"/>
  <c r="F166" i="9"/>
  <c r="F168" i="9"/>
  <c r="F170" i="9"/>
  <c r="F172" i="9"/>
  <c r="F179" i="9"/>
  <c r="F181" i="9"/>
  <c r="F183" i="9"/>
  <c r="F185" i="9"/>
  <c r="F189" i="9"/>
  <c r="F198" i="9"/>
  <c r="F200" i="9"/>
  <c r="F202" i="9"/>
  <c r="F205" i="9"/>
  <c r="F207" i="9"/>
  <c r="F209" i="9"/>
  <c r="F211" i="9"/>
  <c r="F216" i="9"/>
  <c r="F218" i="9"/>
  <c r="F220" i="9"/>
  <c r="F222" i="9"/>
  <c r="F224" i="9"/>
  <c r="F226" i="9"/>
  <c r="F228" i="9"/>
  <c r="F234" i="9"/>
  <c r="F236" i="9"/>
  <c r="F238" i="9"/>
  <c r="F240" i="9"/>
  <c r="F242" i="9"/>
  <c r="F244" i="9"/>
  <c r="F246" i="9"/>
  <c r="F252" i="9"/>
  <c r="F254" i="9"/>
  <c r="F256" i="9"/>
  <c r="F258" i="9"/>
  <c r="F260" i="9"/>
  <c r="F262" i="9"/>
  <c r="F264" i="9"/>
  <c r="F274" i="9"/>
  <c r="F276" i="9"/>
  <c r="F281" i="9"/>
  <c r="F284" i="9"/>
  <c r="F289" i="9"/>
  <c r="F291" i="9"/>
  <c r="F296" i="9"/>
  <c r="F306" i="9"/>
  <c r="F308" i="9"/>
  <c r="F310" i="9"/>
  <c r="F313" i="9"/>
  <c r="F315" i="9"/>
  <c r="F317" i="9"/>
  <c r="F319" i="9"/>
  <c r="F325" i="9"/>
  <c r="F327" i="9"/>
  <c r="F329" i="9"/>
  <c r="F148" i="9"/>
  <c r="F151" i="9"/>
  <c r="F155" i="9"/>
  <c r="F162" i="9"/>
  <c r="F165" i="9"/>
  <c r="F169" i="9"/>
  <c r="F173" i="9"/>
  <c r="F182" i="9"/>
  <c r="F197" i="9"/>
  <c r="H24" i="5"/>
  <c r="D54" i="7"/>
  <c r="D76" i="7"/>
  <c r="D98" i="7"/>
  <c r="D120" i="7"/>
  <c r="D142" i="7"/>
  <c r="D164" i="7"/>
  <c r="D186" i="7"/>
  <c r="D18" i="5"/>
  <c r="D17" i="5"/>
  <c r="D16" i="5"/>
  <c r="D15" i="5"/>
  <c r="D14" i="5"/>
  <c r="D13" i="5"/>
  <c r="D12" i="5"/>
  <c r="M299" i="9" l="1"/>
  <c r="N292" i="9"/>
  <c r="L278" i="9"/>
  <c r="N285" i="9"/>
  <c r="N330" i="9"/>
  <c r="L292" i="9"/>
  <c r="M285" i="9"/>
  <c r="M278" i="9"/>
  <c r="J285" i="9"/>
  <c r="J320" i="9"/>
  <c r="K285" i="9"/>
  <c r="K320" i="9"/>
  <c r="N267" i="9"/>
  <c r="N248" i="9"/>
  <c r="K278" i="9"/>
  <c r="H278" i="9"/>
  <c r="I212" i="9"/>
  <c r="H267" i="9"/>
  <c r="L320" i="9"/>
  <c r="N320" i="9"/>
  <c r="J267" i="9"/>
  <c r="M248" i="9"/>
  <c r="H174" i="9"/>
  <c r="M330" i="9"/>
  <c r="H320" i="9"/>
  <c r="I320" i="9"/>
  <c r="M320" i="9"/>
  <c r="N159" i="9"/>
  <c r="I248" i="9"/>
  <c r="L212" i="9"/>
  <c r="H17" i="9"/>
  <c r="L267" i="9"/>
  <c r="J248" i="9"/>
  <c r="H212" i="9"/>
  <c r="K212" i="9"/>
  <c r="H330" i="9"/>
  <c r="H299" i="9"/>
  <c r="I299" i="9"/>
  <c r="K292" i="9"/>
  <c r="H292" i="9"/>
  <c r="I285" i="9"/>
  <c r="L285" i="9"/>
  <c r="H285" i="9"/>
  <c r="K299" i="9"/>
  <c r="L299" i="9"/>
  <c r="I330" i="9"/>
  <c r="J330" i="9"/>
  <c r="L330" i="9"/>
  <c r="M212" i="9"/>
  <c r="N212" i="9"/>
  <c r="J212" i="9"/>
  <c r="H15" i="5"/>
  <c r="K15" i="5" s="1"/>
  <c r="H27" i="5"/>
  <c r="K27" i="5" s="1"/>
  <c r="H26" i="5"/>
  <c r="K26" i="5" s="1"/>
  <c r="H12" i="5"/>
  <c r="K12" i="5" s="1"/>
  <c r="H22" i="5"/>
  <c r="K22" i="5" s="1"/>
  <c r="H28" i="5"/>
  <c r="K28" i="5" s="1"/>
  <c r="H29" i="5"/>
  <c r="K29" i="5" s="1"/>
  <c r="H14" i="5"/>
  <c r="K14" i="5" s="1"/>
  <c r="H18" i="5"/>
  <c r="K18" i="5" s="1"/>
  <c r="H16" i="5"/>
  <c r="K16" i="5" s="1"/>
  <c r="H13" i="5"/>
  <c r="K13" i="5" s="1"/>
  <c r="H17" i="5"/>
  <c r="K17" i="5" s="1"/>
  <c r="H21" i="5"/>
  <c r="K21" i="5" s="1"/>
  <c r="H19" i="5"/>
  <c r="K19" i="5" s="1"/>
  <c r="H25" i="5"/>
  <c r="K25" i="5" s="1"/>
  <c r="H61" i="9"/>
  <c r="H95" i="9"/>
  <c r="K330" i="9"/>
  <c r="J278" i="9"/>
  <c r="N278" i="9"/>
  <c r="I267" i="9"/>
  <c r="M267" i="9"/>
  <c r="I278" i="9"/>
  <c r="H11" i="5"/>
  <c r="K11" i="5" s="1"/>
  <c r="K24" i="5"/>
  <c r="J299" i="9"/>
  <c r="N299" i="9"/>
  <c r="I292" i="9"/>
  <c r="M292" i="9"/>
  <c r="J292" i="9"/>
  <c r="H248" i="9"/>
  <c r="L248" i="9"/>
  <c r="K248" i="9"/>
  <c r="L230" i="9"/>
  <c r="I230" i="9"/>
  <c r="M230" i="9"/>
  <c r="K267" i="9"/>
  <c r="J46" i="9"/>
  <c r="J17" i="9"/>
  <c r="I17" i="9"/>
  <c r="I159" i="9"/>
  <c r="H20" i="5"/>
  <c r="H230" i="9"/>
  <c r="K144" i="9"/>
  <c r="K46" i="9"/>
  <c r="N46" i="9"/>
  <c r="H23" i="5"/>
  <c r="J230" i="9"/>
  <c r="K230" i="9"/>
  <c r="N230" i="9"/>
  <c r="L17" i="9"/>
  <c r="K17" i="9"/>
  <c r="J80" i="9"/>
  <c r="L61" i="9"/>
  <c r="K61" i="9"/>
  <c r="J31" i="9"/>
  <c r="K31" i="9"/>
  <c r="M31" i="9"/>
  <c r="N31" i="9"/>
  <c r="L190" i="9"/>
  <c r="M125" i="9"/>
  <c r="N125" i="9"/>
  <c r="H159" i="9"/>
  <c r="L159" i="9"/>
  <c r="M159" i="9"/>
  <c r="L95" i="9"/>
  <c r="K95" i="9"/>
  <c r="M190" i="9"/>
  <c r="I190" i="9"/>
  <c r="K190" i="9"/>
  <c r="H190" i="9"/>
  <c r="N144" i="9"/>
  <c r="J144" i="9"/>
  <c r="M144" i="9"/>
  <c r="I144" i="9"/>
  <c r="N17" i="9"/>
  <c r="M17" i="9"/>
  <c r="K159" i="9"/>
  <c r="J159" i="9"/>
  <c r="H110" i="9"/>
  <c r="K110" i="9"/>
  <c r="K80" i="9"/>
  <c r="N80" i="9"/>
  <c r="M80" i="9"/>
  <c r="K174" i="9"/>
  <c r="I174" i="9"/>
  <c r="L174" i="9"/>
  <c r="N190" i="9"/>
  <c r="J125" i="9"/>
  <c r="I125" i="9"/>
  <c r="N95" i="9"/>
  <c r="J95" i="9"/>
  <c r="M95" i="9"/>
  <c r="I95" i="9"/>
  <c r="N61" i="9"/>
  <c r="J61" i="9"/>
  <c r="M61" i="9"/>
  <c r="I61" i="9"/>
  <c r="L46" i="9"/>
  <c r="H46" i="9"/>
  <c r="M46" i="9"/>
  <c r="I46" i="9"/>
  <c r="I31" i="9"/>
  <c r="L31" i="9"/>
  <c r="H31" i="9"/>
  <c r="J174" i="9"/>
  <c r="N174" i="9"/>
  <c r="M174" i="9"/>
  <c r="L144" i="9"/>
  <c r="H144" i="9"/>
  <c r="L80" i="9"/>
  <c r="H80" i="9"/>
  <c r="J190" i="9"/>
  <c r="K125" i="9"/>
  <c r="L125" i="9"/>
  <c r="H125" i="9"/>
  <c r="N110" i="9"/>
  <c r="J110" i="9"/>
  <c r="L110" i="9"/>
  <c r="M110" i="9"/>
  <c r="I110" i="9"/>
  <c r="I80" i="9"/>
  <c r="D19" i="5"/>
  <c r="C19" i="5"/>
  <c r="O267" i="9" l="1"/>
  <c r="O320" i="9"/>
  <c r="O285" i="9"/>
  <c r="O330" i="9"/>
  <c r="O212" i="9"/>
  <c r="G197" i="7"/>
  <c r="G195" i="7"/>
  <c r="G193" i="7"/>
  <c r="G191" i="7"/>
  <c r="G196" i="7"/>
  <c r="G194" i="7"/>
  <c r="G192" i="7"/>
  <c r="G190" i="7"/>
  <c r="G153" i="7"/>
  <c r="G151" i="7"/>
  <c r="G149" i="7"/>
  <c r="G147" i="7"/>
  <c r="G152" i="7"/>
  <c r="G150" i="7"/>
  <c r="G148" i="7"/>
  <c r="G146" i="7"/>
  <c r="G42" i="7"/>
  <c r="G40" i="7"/>
  <c r="G38" i="7"/>
  <c r="G36" i="7"/>
  <c r="G43" i="7"/>
  <c r="G41" i="7"/>
  <c r="G39" i="7"/>
  <c r="G37" i="7"/>
  <c r="G32" i="7"/>
  <c r="G30" i="7"/>
  <c r="G28" i="7"/>
  <c r="G26" i="7"/>
  <c r="G31" i="7"/>
  <c r="G29" i="7"/>
  <c r="G27" i="7"/>
  <c r="G25" i="7"/>
  <c r="G87" i="7"/>
  <c r="G85" i="7"/>
  <c r="G83" i="7"/>
  <c r="G81" i="7"/>
  <c r="G86" i="7"/>
  <c r="G84" i="7"/>
  <c r="G82" i="7"/>
  <c r="G80" i="7"/>
  <c r="G163" i="7"/>
  <c r="G161" i="7"/>
  <c r="G159" i="7"/>
  <c r="G157" i="7"/>
  <c r="G164" i="7"/>
  <c r="G162" i="7"/>
  <c r="G160" i="7"/>
  <c r="G158" i="7"/>
  <c r="G173" i="7"/>
  <c r="G171" i="7"/>
  <c r="G169" i="7"/>
  <c r="G175" i="7"/>
  <c r="G174" i="7"/>
  <c r="G172" i="7"/>
  <c r="G170" i="7"/>
  <c r="G168" i="7"/>
  <c r="G118" i="7"/>
  <c r="G116" i="7"/>
  <c r="G114" i="7"/>
  <c r="G120" i="7"/>
  <c r="G119" i="7"/>
  <c r="G117" i="7"/>
  <c r="G115" i="7"/>
  <c r="G113" i="7"/>
  <c r="G65" i="7"/>
  <c r="G61" i="7"/>
  <c r="G64" i="7"/>
  <c r="G62" i="7"/>
  <c r="G60" i="7"/>
  <c r="G58" i="7"/>
  <c r="G63" i="7"/>
  <c r="G59" i="7"/>
  <c r="G52" i="7"/>
  <c r="G50" i="7"/>
  <c r="G48" i="7"/>
  <c r="G54" i="7"/>
  <c r="G53" i="7"/>
  <c r="G51" i="7"/>
  <c r="G49" i="7"/>
  <c r="G47" i="7"/>
  <c r="G21" i="7"/>
  <c r="G19" i="7"/>
  <c r="G17" i="7"/>
  <c r="G15" i="7"/>
  <c r="G20" i="7"/>
  <c r="G16" i="7"/>
  <c r="G18" i="7"/>
  <c r="G14" i="7"/>
  <c r="G5" i="7"/>
  <c r="G7" i="7"/>
  <c r="G9" i="7"/>
  <c r="G10" i="7"/>
  <c r="G4" i="7"/>
  <c r="G6" i="7"/>
  <c r="G8" i="7"/>
  <c r="G3" i="7"/>
  <c r="G76" i="7"/>
  <c r="G74" i="7"/>
  <c r="G72" i="7"/>
  <c r="G70" i="7"/>
  <c r="G75" i="7"/>
  <c r="G73" i="7"/>
  <c r="G71" i="7"/>
  <c r="G69" i="7"/>
  <c r="G131" i="7"/>
  <c r="G130" i="7"/>
  <c r="G128" i="7"/>
  <c r="G126" i="7"/>
  <c r="G124" i="7"/>
  <c r="G129" i="7"/>
  <c r="G127" i="7"/>
  <c r="G125" i="7"/>
  <c r="G186" i="7"/>
  <c r="G184" i="7"/>
  <c r="G182" i="7"/>
  <c r="G180" i="7"/>
  <c r="G185" i="7"/>
  <c r="G183" i="7"/>
  <c r="G181" i="7"/>
  <c r="G179" i="7"/>
  <c r="G206" i="7"/>
  <c r="G204" i="7"/>
  <c r="G202" i="7"/>
  <c r="G208" i="7"/>
  <c r="G207" i="7"/>
  <c r="G205" i="7"/>
  <c r="G203" i="7"/>
  <c r="G201" i="7"/>
  <c r="G98" i="7"/>
  <c r="G96" i="7"/>
  <c r="G94" i="7"/>
  <c r="G92" i="7"/>
  <c r="G97" i="7"/>
  <c r="G95" i="7"/>
  <c r="G93" i="7"/>
  <c r="G91" i="7"/>
  <c r="O299" i="9"/>
  <c r="O278" i="9"/>
  <c r="O125" i="9"/>
  <c r="O248" i="9"/>
  <c r="O292" i="9"/>
  <c r="O95" i="9"/>
  <c r="K23" i="5"/>
  <c r="K20" i="5"/>
  <c r="O174" i="9"/>
  <c r="O46" i="9"/>
  <c r="O230" i="9"/>
  <c r="O190" i="9"/>
  <c r="O144" i="9"/>
  <c r="O159" i="9"/>
  <c r="O80" i="9"/>
  <c r="O110" i="9"/>
  <c r="O17" i="9"/>
  <c r="O31" i="9"/>
  <c r="O61" i="9"/>
  <c r="G108" i="7" l="1"/>
  <c r="G106" i="7"/>
  <c r="G104" i="7"/>
  <c r="G102" i="7"/>
  <c r="G109" i="7"/>
  <c r="G107" i="7"/>
  <c r="G105" i="7"/>
  <c r="G103" i="7"/>
  <c r="G142" i="7"/>
  <c r="G140" i="7"/>
  <c r="G138" i="7"/>
  <c r="G136" i="7"/>
  <c r="G141" i="7"/>
  <c r="G139" i="7"/>
  <c r="G137" i="7"/>
  <c r="G135" i="7"/>
  <c r="D181" i="3"/>
  <c r="G181" i="3" s="1"/>
  <c r="D182" i="3"/>
  <c r="G182" i="3" s="1"/>
  <c r="D183" i="3"/>
  <c r="G183" i="3" s="1"/>
  <c r="D184" i="3"/>
  <c r="G184" i="3" s="1"/>
  <c r="D185" i="3"/>
  <c r="G185" i="3" s="1"/>
  <c r="D186" i="3"/>
  <c r="G186" i="3" s="1"/>
  <c r="D170" i="3"/>
  <c r="G170" i="3" s="1"/>
  <c r="D171" i="3"/>
  <c r="G171" i="3" s="1"/>
  <c r="D172" i="3"/>
  <c r="G172" i="3" s="1"/>
  <c r="D173" i="3"/>
  <c r="G173" i="3" s="1"/>
  <c r="D174" i="3"/>
  <c r="G174" i="3" s="1"/>
  <c r="D175" i="3"/>
  <c r="G175" i="3" s="1"/>
  <c r="D192" i="3"/>
  <c r="G192" i="3" s="1"/>
  <c r="D193" i="3"/>
  <c r="G193" i="3" s="1"/>
  <c r="D194" i="3"/>
  <c r="G194" i="3" s="1"/>
  <c r="D195" i="3"/>
  <c r="G195" i="3" s="1"/>
  <c r="D196" i="3"/>
  <c r="G196" i="3" s="1"/>
  <c r="D197" i="3"/>
  <c r="G197" i="3" s="1"/>
  <c r="D191" i="3"/>
  <c r="G191" i="3" s="1"/>
  <c r="D169" i="3"/>
  <c r="G169" i="3" s="1"/>
  <c r="D180" i="3"/>
  <c r="G180" i="3" s="1"/>
  <c r="D203" i="3"/>
  <c r="G203" i="3" s="1"/>
  <c r="D204" i="3"/>
  <c r="G204" i="3" s="1"/>
  <c r="D205" i="3"/>
  <c r="G205" i="3" s="1"/>
  <c r="D206" i="3"/>
  <c r="G206" i="3" s="1"/>
  <c r="D207" i="3"/>
  <c r="G207" i="3" s="1"/>
  <c r="D208" i="3"/>
  <c r="G208" i="3" s="1"/>
  <c r="D202" i="3"/>
  <c r="G202" i="3" s="1"/>
  <c r="D176" i="3" l="1"/>
  <c r="G176" i="3" s="1"/>
  <c r="D187" i="3"/>
  <c r="G187" i="3" s="1"/>
  <c r="D198" i="3"/>
  <c r="G198" i="3" s="1"/>
  <c r="D209" i="3"/>
  <c r="G209" i="3" s="1"/>
  <c r="D253" i="3"/>
  <c r="G253" i="3" s="1"/>
  <c r="D254" i="3"/>
  <c r="G254" i="3" s="1"/>
  <c r="D255" i="3"/>
  <c r="G255" i="3" s="1"/>
  <c r="D256" i="3"/>
  <c r="G256" i="3" s="1"/>
  <c r="D257" i="3"/>
  <c r="G257" i="3" s="1"/>
  <c r="D258" i="3"/>
  <c r="G258" i="3" s="1"/>
  <c r="D299" i="3"/>
  <c r="G299" i="3" s="1"/>
  <c r="D288" i="3"/>
  <c r="G288" i="3" s="1"/>
  <c r="D144" i="3"/>
  <c r="G144" i="3" s="1"/>
  <c r="D252" i="3"/>
  <c r="G252" i="3" s="1"/>
  <c r="D267" i="3"/>
  <c r="G267" i="3" s="1"/>
  <c r="D268" i="3"/>
  <c r="G268" i="3" s="1"/>
  <c r="D269" i="3"/>
  <c r="G269" i="3" s="1"/>
  <c r="D270" i="3"/>
  <c r="G270" i="3" s="1"/>
  <c r="D271" i="3"/>
  <c r="G271" i="3" s="1"/>
  <c r="D272" i="3"/>
  <c r="G272" i="3" s="1"/>
  <c r="D266" i="3"/>
  <c r="D300" i="3"/>
  <c r="G300" i="3" s="1"/>
  <c r="D301" i="3"/>
  <c r="G301" i="3" s="1"/>
  <c r="D302" i="3"/>
  <c r="G302" i="3" s="1"/>
  <c r="D303" i="3"/>
  <c r="G303" i="3" s="1"/>
  <c r="D304" i="3"/>
  <c r="G304" i="3" s="1"/>
  <c r="D305" i="3"/>
  <c r="G305" i="3" s="1"/>
  <c r="D289" i="3"/>
  <c r="G289" i="3" s="1"/>
  <c r="D290" i="3"/>
  <c r="G290" i="3" s="1"/>
  <c r="D291" i="3"/>
  <c r="G291" i="3" s="1"/>
  <c r="D292" i="3"/>
  <c r="G292" i="3" s="1"/>
  <c r="D293" i="3"/>
  <c r="G293" i="3" s="1"/>
  <c r="D294" i="3"/>
  <c r="G294" i="3" s="1"/>
  <c r="D145" i="3"/>
  <c r="G145" i="3" s="1"/>
  <c r="D146" i="3"/>
  <c r="G146" i="3" s="1"/>
  <c r="D147" i="3"/>
  <c r="G147" i="3" s="1"/>
  <c r="D148" i="3"/>
  <c r="G148" i="3" s="1"/>
  <c r="D149" i="3"/>
  <c r="G149" i="3" s="1"/>
  <c r="D150" i="3"/>
  <c r="G150" i="3" s="1"/>
  <c r="D123" i="3"/>
  <c r="G123" i="3" s="1"/>
  <c r="D101" i="3"/>
  <c r="G101" i="3" s="1"/>
  <c r="D102" i="3"/>
  <c r="G102" i="3" s="1"/>
  <c r="D103" i="3"/>
  <c r="G103" i="3" s="1"/>
  <c r="D104" i="3"/>
  <c r="G104" i="3" s="1"/>
  <c r="D105" i="3"/>
  <c r="G105" i="3" s="1"/>
  <c r="D106" i="3"/>
  <c r="G106" i="3" s="1"/>
  <c r="D79" i="3"/>
  <c r="G79" i="3" s="1"/>
  <c r="D80" i="3"/>
  <c r="G80" i="3" s="1"/>
  <c r="D81" i="3"/>
  <c r="G81" i="3" s="1"/>
  <c r="D82" i="3"/>
  <c r="G82" i="3" s="1"/>
  <c r="D83" i="3"/>
  <c r="G83" i="3" s="1"/>
  <c r="D84" i="3"/>
  <c r="G84" i="3" s="1"/>
  <c r="D217" i="3"/>
  <c r="G217" i="3" s="1"/>
  <c r="D218" i="3"/>
  <c r="G218" i="3" s="1"/>
  <c r="D219" i="3"/>
  <c r="G219" i="3" s="1"/>
  <c r="D220" i="3"/>
  <c r="G220" i="3" s="1"/>
  <c r="D221" i="3"/>
  <c r="G221" i="3" s="1"/>
  <c r="D222" i="3"/>
  <c r="G222" i="3" s="1"/>
  <c r="D78" i="3"/>
  <c r="G78" i="3" s="1"/>
  <c r="D100" i="3"/>
  <c r="G100" i="3" s="1"/>
  <c r="D216" i="3"/>
  <c r="G216" i="3" s="1"/>
  <c r="D54" i="3"/>
  <c r="G54" i="3" s="1"/>
  <c r="D55" i="3"/>
  <c r="G55" i="3" s="1"/>
  <c r="D56" i="3"/>
  <c r="G56" i="3" s="1"/>
  <c r="D57" i="3"/>
  <c r="G57" i="3" s="1"/>
  <c r="D58" i="3"/>
  <c r="G58" i="3" s="1"/>
  <c r="D59" i="3"/>
  <c r="G59" i="3" s="1"/>
  <c r="D53" i="3"/>
  <c r="G53" i="3" s="1"/>
  <c r="D48" i="3"/>
  <c r="G48" i="3" s="1"/>
  <c r="D43" i="3"/>
  <c r="G43" i="3" s="1"/>
  <c r="D44" i="3"/>
  <c r="G44" i="3" s="1"/>
  <c r="D45" i="3"/>
  <c r="G45" i="3" s="1"/>
  <c r="D46" i="3"/>
  <c r="G46" i="3" s="1"/>
  <c r="D47" i="3"/>
  <c r="G47" i="3" s="1"/>
  <c r="D42" i="3"/>
  <c r="G42" i="3" s="1"/>
  <c r="D6" i="3"/>
  <c r="D7" i="3"/>
  <c r="G7" i="3" s="1"/>
  <c r="D8" i="3"/>
  <c r="D9" i="3"/>
  <c r="G9" i="3" s="1"/>
  <c r="D10" i="3"/>
  <c r="G10" i="3" s="1"/>
  <c r="D11" i="3"/>
  <c r="G11" i="3" s="1"/>
  <c r="D12" i="3"/>
  <c r="G266" i="3" l="1"/>
  <c r="D273" i="3"/>
  <c r="G273" i="3" s="1"/>
  <c r="G12" i="3"/>
  <c r="B29" i="5" s="1"/>
  <c r="G8" i="3"/>
  <c r="B25" i="5" s="1"/>
  <c r="G6" i="3"/>
  <c r="B27" i="5"/>
  <c r="C27" i="5" s="1"/>
  <c r="B28" i="5"/>
  <c r="C28" i="5" s="1"/>
  <c r="B26" i="5"/>
  <c r="C26" i="5" s="1"/>
  <c r="B24" i="5"/>
  <c r="C24" i="5" s="1"/>
  <c r="D85" i="3"/>
  <c r="G85" i="3" s="1"/>
  <c r="D284" i="3"/>
  <c r="G284" i="3" s="1"/>
  <c r="D306" i="3"/>
  <c r="G306" i="3" s="1"/>
  <c r="D295" i="3"/>
  <c r="G295" i="3" s="1"/>
  <c r="D259" i="3"/>
  <c r="G259" i="3" s="1"/>
  <c r="D60" i="3"/>
  <c r="G60" i="3" s="1"/>
  <c r="D107" i="3"/>
  <c r="G107" i="3" s="1"/>
  <c r="D49" i="3"/>
  <c r="G49" i="3" s="1"/>
  <c r="D223" i="3"/>
  <c r="G223" i="3" s="1"/>
  <c r="D151" i="3"/>
  <c r="G151" i="3" s="1"/>
  <c r="D13" i="3"/>
  <c r="G13" i="3" s="1"/>
  <c r="D24" i="3"/>
  <c r="G24" i="3" s="1"/>
  <c r="D129" i="3"/>
  <c r="G129" i="3" s="1"/>
  <c r="B23" i="5" l="1"/>
  <c r="C23" i="5" s="1"/>
  <c r="D27" i="5"/>
  <c r="C25" i="5"/>
  <c r="B36" i="5"/>
  <c r="C36" i="5" s="1"/>
  <c r="D25" i="5"/>
  <c r="C29" i="5"/>
  <c r="D29" i="5"/>
  <c r="B40" i="5"/>
  <c r="C40" i="5" s="1"/>
  <c r="B38" i="5"/>
  <c r="C38" i="5" s="1"/>
  <c r="B39" i="5"/>
  <c r="C39" i="5" s="1"/>
  <c r="D28" i="5"/>
  <c r="B37" i="5"/>
  <c r="D26" i="5"/>
  <c r="B35" i="5"/>
  <c r="C35" i="5" s="1"/>
  <c r="D24" i="5"/>
  <c r="B34" i="5" l="1"/>
  <c r="C34" i="5" s="1"/>
  <c r="D23" i="5"/>
  <c r="D30" i="5" s="1"/>
  <c r="D40" i="5"/>
  <c r="D36" i="5"/>
  <c r="D38" i="5"/>
  <c r="C30" i="5"/>
  <c r="D39" i="5"/>
  <c r="C37" i="5"/>
  <c r="D37" i="5"/>
  <c r="D35" i="5"/>
  <c r="C41" i="5" l="1"/>
  <c r="D34" i="5"/>
  <c r="D41" i="5" s="1"/>
</calcChain>
</file>

<file path=xl/sharedStrings.xml><?xml version="1.0" encoding="utf-8"?>
<sst xmlns="http://schemas.openxmlformats.org/spreadsheetml/2006/main" count="1478" uniqueCount="109">
  <si>
    <t>Tritanium</t>
  </si>
  <si>
    <t>Pyerite</t>
  </si>
  <si>
    <t>Mexallon</t>
  </si>
  <si>
    <t>Isogen</t>
  </si>
  <si>
    <t>Nocxium</t>
  </si>
  <si>
    <t>Zydrine</t>
  </si>
  <si>
    <t>Megacyte</t>
  </si>
  <si>
    <t>Capital Armor Plates</t>
  </si>
  <si>
    <t>Capital Capacitor Battery</t>
  </si>
  <si>
    <t>Capital Cargo Bay</t>
  </si>
  <si>
    <t>Capital Clone Vat Bay</t>
  </si>
  <si>
    <t>Capital Computer System</t>
  </si>
  <si>
    <t>Capital Construction Parts</t>
  </si>
  <si>
    <t>Capital Corporate Hangar Bay</t>
  </si>
  <si>
    <t>Capital Doomsday Weapon Mount</t>
  </si>
  <si>
    <t>Capital Drone Bay</t>
  </si>
  <si>
    <t>Capital Jump Bridge Array</t>
  </si>
  <si>
    <t>Capital Jump Drive</t>
  </si>
  <si>
    <t>Capital Launcher Hardpoint</t>
  </si>
  <si>
    <t>Capital Power Generator</t>
  </si>
  <si>
    <t>Capital Propulsion Engine</t>
  </si>
  <si>
    <t>Capital Sensor Cluster</t>
  </si>
  <si>
    <t>Capital Shield Emitter</t>
  </si>
  <si>
    <t>Capital Ship Maintenance Bay</t>
  </si>
  <si>
    <t>Capital Siege Array</t>
  </si>
  <si>
    <t>Capital Turret Hardpoint</t>
  </si>
  <si>
    <t>Revelation</t>
  </si>
  <si>
    <t>Moros</t>
  </si>
  <si>
    <t>Phoenix</t>
  </si>
  <si>
    <t>Naglfar</t>
  </si>
  <si>
    <t>Archon</t>
  </si>
  <si>
    <t>Thanatos</t>
  </si>
  <si>
    <t>Chimera</t>
  </si>
  <si>
    <t>Nidhoggur</t>
  </si>
  <si>
    <t>Units</t>
  </si>
  <si>
    <t>ISK TOTAL</t>
  </si>
  <si>
    <t>Dual 1000mm Railgun I</t>
  </si>
  <si>
    <t>Dual Giga Beam Laser I</t>
  </si>
  <si>
    <t>Citadel Torpedo Launcher I</t>
  </si>
  <si>
    <t>Quad 3500mm Siege Artillery I</t>
  </si>
  <si>
    <t>Siege Module I</t>
  </si>
  <si>
    <t>Templar</t>
  </si>
  <si>
    <t>Dragonfly</t>
  </si>
  <si>
    <t>Einherji</t>
  </si>
  <si>
    <t>Drone Control Unit</t>
  </si>
  <si>
    <t>Price</t>
  </si>
  <si>
    <t>Volume</t>
  </si>
  <si>
    <t>Obelisk</t>
  </si>
  <si>
    <t>Providence</t>
  </si>
  <si>
    <t>Charon</t>
  </si>
  <si>
    <t>Fenrir</t>
  </si>
  <si>
    <t>Rorqual</t>
  </si>
  <si>
    <t>Orca</t>
  </si>
  <si>
    <t>Firbolg</t>
  </si>
  <si>
    <t>Nyx</t>
  </si>
  <si>
    <t>Erebus</t>
  </si>
  <si>
    <t>Wyvern</t>
  </si>
  <si>
    <t>Hel</t>
  </si>
  <si>
    <t>Aeon</t>
  </si>
  <si>
    <t>Leviathan</t>
  </si>
  <si>
    <t>Avatar</t>
  </si>
  <si>
    <t>Ragnarok</t>
  </si>
  <si>
    <t>Aurora Ominae</t>
  </si>
  <si>
    <t>Gjallarhorn</t>
  </si>
  <si>
    <t>Judgement</t>
  </si>
  <si>
    <t>Oblivion</t>
  </si>
  <si>
    <t>Planned</t>
  </si>
  <si>
    <t>TOTAL</t>
  </si>
  <si>
    <t>STOCK</t>
  </si>
  <si>
    <t>TARGET</t>
  </si>
  <si>
    <t>Have</t>
  </si>
  <si>
    <t>Minerals</t>
  </si>
  <si>
    <t>CARRIERS</t>
  </si>
  <si>
    <t>DREADNAUGHTS</t>
  </si>
  <si>
    <t>SUPERCARRIERS</t>
  </si>
  <si>
    <t>TITANS</t>
  </si>
  <si>
    <t>FREIGHTERS</t>
  </si>
  <si>
    <t>CAPITAL INDUSTRIAL SHIPS</t>
  </si>
  <si>
    <t>Count</t>
  </si>
  <si>
    <t>Materials required</t>
  </si>
  <si>
    <t>Capital Armor Repairer I</t>
  </si>
  <si>
    <t>Capital Remote Armor Repair System I</t>
  </si>
  <si>
    <t>Capital Remote Hull Repair System I</t>
  </si>
  <si>
    <t>Repair Systems</t>
  </si>
  <si>
    <t>Shield &amp; Energy</t>
  </si>
  <si>
    <t>Capital Shield Booster I</t>
  </si>
  <si>
    <t>Capital Shield Transporter I</t>
  </si>
  <si>
    <t>Capital Energy Transfer Array I</t>
  </si>
  <si>
    <t>Turrets &amp; Bays</t>
  </si>
  <si>
    <t>Ion Siege Blaster Cannon I</t>
  </si>
  <si>
    <t>Dual Giga Pulse Laser I</t>
  </si>
  <si>
    <t>6x2500mm Repeating Artillery I</t>
  </si>
  <si>
    <t>Citadel Cruise Launcher I</t>
  </si>
  <si>
    <t>Doomsday Devices</t>
  </si>
  <si>
    <t>Industrial Core I</t>
  </si>
  <si>
    <t>Siege modules</t>
  </si>
  <si>
    <t>Drone Upgrades</t>
  </si>
  <si>
    <t>Fighters</t>
  </si>
  <si>
    <t>Fighter Bombers</t>
  </si>
  <si>
    <t>Cyclops</t>
  </si>
  <si>
    <t>Malleus</t>
  </si>
  <si>
    <t>Mantis</t>
  </si>
  <si>
    <t>Tyrfing</t>
  </si>
  <si>
    <t>Triage Module I</t>
  </si>
  <si>
    <t>NEED TO ACQUIRE</t>
  </si>
  <si>
    <t>Materials required (plan)</t>
  </si>
  <si>
    <t>Total required</t>
  </si>
  <si>
    <t>Add. Required</t>
  </si>
  <si>
    <t>Total Required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</si>
</sst>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ISK]"/>
    <numFmt numFmtId="165" formatCode="#,##0\ [$ME]"/>
    <numFmt numFmtId="166" formatCode="#,##0\ [$m³]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186"/>
      <scheme val="minor"/>
    </font>
    <font>
      <b/>
      <sz val="15"/>
      <color theme="3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5" fillId="2" borderId="1" applyNumberFormat="0" applyFont="0" applyFill="0" applyAlignment="0" applyProtection="0"/>
    <xf numFmtId="0" fontId="8" fillId="0" borderId="10" applyNumberFormat="0" applyFill="0" applyAlignment="0" applyProtection="0"/>
    <xf numFmtId="0" fontId="10" fillId="5" borderId="0" applyNumberFormat="0" applyBorder="0" applyAlignment="0" applyProtection="0"/>
    <xf numFmtId="0" fontId="1" fillId="6" borderId="0" applyNumberFormat="0" applyBorder="0" applyAlignment="0" applyProtection="0"/>
    <xf numFmtId="0" fontId="10" fillId="7" borderId="0" applyNumberFormat="0" applyBorder="0" applyAlignment="0" applyProtection="0"/>
  </cellStyleXfs>
  <cellXfs count="155">
    <xf numFmtId="0" fontId="0" fillId="0" borderId="0" xfId="0"/>
    <xf numFmtId="0" fontId="0" fillId="3" borderId="0" xfId="0" applyFill="1"/>
    <xf numFmtId="0" fontId="3" fillId="3" borderId="0" xfId="1" applyFont="1" applyFill="1" applyBorder="1"/>
    <xf numFmtId="0" fontId="3" fillId="3" borderId="3" xfId="1" applyFont="1" applyFill="1" applyBorder="1"/>
    <xf numFmtId="0" fontId="0" fillId="3" borderId="3" xfId="0" applyFill="1" applyBorder="1"/>
    <xf numFmtId="0" fontId="3" fillId="3" borderId="6" xfId="1" applyFont="1" applyFill="1" applyBorder="1"/>
    <xf numFmtId="0" fontId="0" fillId="3" borderId="8" xfId="0" applyFill="1" applyBorder="1"/>
    <xf numFmtId="0" fontId="4" fillId="3" borderId="0" xfId="0" applyFont="1" applyFill="1" applyBorder="1"/>
    <xf numFmtId="4" fontId="0" fillId="3" borderId="3" xfId="0" applyNumberFormat="1" applyFill="1" applyBorder="1"/>
    <xf numFmtId="2" fontId="0" fillId="3" borderId="3" xfId="1" applyNumberFormat="1" applyFont="1" applyFill="1" applyBorder="1"/>
    <xf numFmtId="0" fontId="3" fillId="3" borderId="0" xfId="0" applyFont="1" applyFill="1" applyBorder="1"/>
    <xf numFmtId="0" fontId="0" fillId="3" borderId="0" xfId="0" applyFill="1" applyBorder="1"/>
    <xf numFmtId="0" fontId="2" fillId="3" borderId="3" xfId="0" applyFont="1" applyFill="1" applyBorder="1"/>
    <xf numFmtId="0" fontId="0" fillId="3" borderId="3" xfId="1" applyFont="1" applyFill="1" applyBorder="1"/>
    <xf numFmtId="4" fontId="0" fillId="3" borderId="3" xfId="1" applyNumberFormat="1" applyFont="1" applyFill="1" applyBorder="1"/>
    <xf numFmtId="0" fontId="0" fillId="3" borderId="7" xfId="1" applyFont="1" applyFill="1" applyBorder="1"/>
    <xf numFmtId="0" fontId="0" fillId="3" borderId="7" xfId="0" applyFill="1" applyBorder="1"/>
    <xf numFmtId="0" fontId="7" fillId="3" borderId="0" xfId="0" applyFont="1" applyFill="1" applyAlignment="1">
      <alignment horizontal="left"/>
    </xf>
    <xf numFmtId="0" fontId="7" fillId="3" borderId="0" xfId="0" applyFont="1" applyFill="1"/>
    <xf numFmtId="0" fontId="0" fillId="3" borderId="0" xfId="1" applyFont="1" applyFill="1" applyBorder="1"/>
    <xf numFmtId="4" fontId="3" fillId="3" borderId="0" xfId="1" applyNumberFormat="1" applyFont="1" applyFill="1" applyBorder="1"/>
    <xf numFmtId="0" fontId="4" fillId="3" borderId="0" xfId="1" applyFont="1" applyFill="1" applyBorder="1"/>
    <xf numFmtId="4" fontId="0" fillId="3" borderId="0" xfId="0" applyNumberFormat="1" applyFill="1" applyBorder="1"/>
    <xf numFmtId="164" fontId="0" fillId="3" borderId="3" xfId="0" applyNumberFormat="1" applyFill="1" applyBorder="1"/>
    <xf numFmtId="164" fontId="0" fillId="3" borderId="7" xfId="0" applyNumberFormat="1" applyFill="1" applyBorder="1"/>
    <xf numFmtId="164" fontId="3" fillId="3" borderId="0" xfId="1" applyNumberFormat="1" applyFont="1" applyFill="1" applyBorder="1"/>
    <xf numFmtId="4" fontId="7" fillId="3" borderId="0" xfId="0" applyNumberFormat="1" applyFont="1" applyFill="1" applyBorder="1"/>
    <xf numFmtId="0" fontId="11" fillId="3" borderId="0" xfId="0" applyFont="1" applyFill="1"/>
    <xf numFmtId="0" fontId="3" fillId="3" borderId="3" xfId="0" applyFont="1" applyFill="1" applyBorder="1"/>
    <xf numFmtId="4" fontId="0" fillId="3" borderId="0" xfId="1" applyNumberFormat="1" applyFont="1" applyFill="1" applyBorder="1"/>
    <xf numFmtId="0" fontId="6" fillId="3" borderId="0" xfId="1" applyFont="1" applyFill="1" applyBorder="1"/>
    <xf numFmtId="0" fontId="0" fillId="0" borderId="0" xfId="0" applyFill="1" applyBorder="1"/>
    <xf numFmtId="0" fontId="3" fillId="0" borderId="0" xfId="1" applyFont="1" applyFill="1" applyBorder="1"/>
    <xf numFmtId="0" fontId="0" fillId="0" borderId="0" xfId="1" applyFont="1" applyFill="1" applyBorder="1"/>
    <xf numFmtId="4" fontId="0" fillId="0" borderId="0" xfId="1" applyNumberFormat="1" applyFont="1" applyFill="1" applyBorder="1"/>
    <xf numFmtId="0" fontId="6" fillId="0" borderId="0" xfId="1" applyFont="1" applyFill="1" applyBorder="1"/>
    <xf numFmtId="0" fontId="7" fillId="0" borderId="0" xfId="0" applyFont="1" applyFill="1" applyBorder="1"/>
    <xf numFmtId="4" fontId="0" fillId="0" borderId="0" xfId="0" applyNumberFormat="1" applyFill="1" applyBorder="1"/>
    <xf numFmtId="0" fontId="7" fillId="0" borderId="0" xfId="0" applyFont="1" applyFill="1" applyBorder="1" applyAlignment="1">
      <alignment horizontal="left"/>
    </xf>
    <xf numFmtId="0" fontId="3" fillId="9" borderId="3" xfId="1" applyFont="1" applyFill="1" applyBorder="1" applyAlignment="1">
      <alignment horizontal="center"/>
    </xf>
    <xf numFmtId="164" fontId="3" fillId="8" borderId="3" xfId="1" applyNumberFormat="1" applyFont="1" applyFill="1" applyBorder="1"/>
    <xf numFmtId="0" fontId="0" fillId="3" borderId="0" xfId="0" applyFill="1" applyBorder="1" applyAlignment="1">
      <alignment horizontal="center"/>
    </xf>
    <xf numFmtId="3" fontId="3" fillId="3" borderId="3" xfId="1" applyNumberFormat="1" applyFont="1" applyFill="1" applyBorder="1"/>
    <xf numFmtId="3" fontId="3" fillId="3" borderId="0" xfId="1" applyNumberFormat="1" applyFont="1" applyFill="1" applyBorder="1"/>
    <xf numFmtId="0" fontId="8" fillId="3" borderId="10" xfId="2" applyFill="1" applyAlignment="1"/>
    <xf numFmtId="0" fontId="8" fillId="3" borderId="10" xfId="2" applyFill="1"/>
    <xf numFmtId="0" fontId="0" fillId="3" borderId="28" xfId="0" applyFill="1" applyBorder="1"/>
    <xf numFmtId="0" fontId="0" fillId="3" borderId="30" xfId="0" applyFill="1" applyBorder="1"/>
    <xf numFmtId="3" fontId="9" fillId="5" borderId="19" xfId="3" applyNumberFormat="1" applyFont="1" applyBorder="1"/>
    <xf numFmtId="3" fontId="9" fillId="5" borderId="13" xfId="3" applyNumberFormat="1" applyFont="1" applyBorder="1"/>
    <xf numFmtId="3" fontId="9" fillId="5" borderId="31" xfId="3" applyNumberFormat="1" applyFont="1" applyBorder="1"/>
    <xf numFmtId="0" fontId="9" fillId="5" borderId="19" xfId="3" applyFont="1" applyBorder="1"/>
    <xf numFmtId="0" fontId="9" fillId="5" borderId="13" xfId="3" applyFont="1" applyBorder="1"/>
    <xf numFmtId="0" fontId="9" fillId="5" borderId="31" xfId="3" applyFont="1" applyBorder="1"/>
    <xf numFmtId="0" fontId="9" fillId="5" borderId="32" xfId="3" applyFont="1" applyBorder="1"/>
    <xf numFmtId="3" fontId="0" fillId="3" borderId="21" xfId="0" applyNumberFormat="1" applyFill="1" applyBorder="1"/>
    <xf numFmtId="3" fontId="0" fillId="3" borderId="3" xfId="0" applyNumberFormat="1" applyFill="1" applyBorder="1"/>
    <xf numFmtId="3" fontId="0" fillId="3" borderId="28" xfId="0" applyNumberFormat="1" applyFill="1" applyBorder="1"/>
    <xf numFmtId="3" fontId="0" fillId="3" borderId="0" xfId="0" applyNumberFormat="1" applyFill="1" applyBorder="1"/>
    <xf numFmtId="3" fontId="9" fillId="3" borderId="0" xfId="3" applyNumberFormat="1" applyFont="1" applyFill="1" applyBorder="1"/>
    <xf numFmtId="0" fontId="9" fillId="5" borderId="25" xfId="3" applyFont="1" applyBorder="1"/>
    <xf numFmtId="0" fontId="9" fillId="5" borderId="35" xfId="3" applyFont="1" applyBorder="1"/>
    <xf numFmtId="0" fontId="9" fillId="5" borderId="36" xfId="3" applyFont="1" applyBorder="1"/>
    <xf numFmtId="0" fontId="9" fillId="5" borderId="37" xfId="3" applyFont="1" applyBorder="1"/>
    <xf numFmtId="3" fontId="0" fillId="3" borderId="20" xfId="0" applyNumberFormat="1" applyFill="1" applyBorder="1"/>
    <xf numFmtId="3" fontId="0" fillId="3" borderId="26" xfId="0" applyNumberFormat="1" applyFill="1" applyBorder="1"/>
    <xf numFmtId="3" fontId="0" fillId="3" borderId="27" xfId="0" applyNumberFormat="1" applyFill="1" applyBorder="1"/>
    <xf numFmtId="164" fontId="9" fillId="7" borderId="13" xfId="5" applyNumberFormat="1" applyFont="1" applyBorder="1"/>
    <xf numFmtId="0" fontId="1" fillId="6" borderId="3" xfId="4" applyBorder="1"/>
    <xf numFmtId="0" fontId="9" fillId="5" borderId="3" xfId="3" applyFont="1" applyBorder="1"/>
    <xf numFmtId="165" fontId="9" fillId="5" borderId="3" xfId="3" applyNumberFormat="1" applyFont="1" applyBorder="1"/>
    <xf numFmtId="0" fontId="1" fillId="3" borderId="3" xfId="3" applyFont="1" applyFill="1" applyBorder="1"/>
    <xf numFmtId="0" fontId="1" fillId="3" borderId="7" xfId="3" applyFont="1" applyFill="1" applyBorder="1"/>
    <xf numFmtId="0" fontId="7" fillId="3" borderId="3" xfId="3" applyFont="1" applyFill="1" applyBorder="1"/>
    <xf numFmtId="0" fontId="7" fillId="6" borderId="7" xfId="4" applyFont="1" applyBorder="1"/>
    <xf numFmtId="0" fontId="7" fillId="6" borderId="3" xfId="4" applyFont="1" applyBorder="1"/>
    <xf numFmtId="3" fontId="0" fillId="3" borderId="29" xfId="0" applyNumberFormat="1" applyFill="1" applyBorder="1"/>
    <xf numFmtId="164" fontId="9" fillId="7" borderId="32" xfId="5" applyNumberFormat="1" applyFont="1" applyBorder="1"/>
    <xf numFmtId="3" fontId="0" fillId="3" borderId="22" xfId="0" applyNumberFormat="1" applyFill="1" applyBorder="1"/>
    <xf numFmtId="3" fontId="0" fillId="3" borderId="30" xfId="0" applyNumberFormat="1" applyFill="1" applyBorder="1"/>
    <xf numFmtId="0" fontId="0" fillId="0" borderId="0" xfId="0" applyFill="1"/>
    <xf numFmtId="4" fontId="9" fillId="5" borderId="3" xfId="3" applyNumberFormat="1" applyFont="1" applyBorder="1"/>
    <xf numFmtId="4" fontId="1" fillId="3" borderId="3" xfId="3" applyNumberFormat="1" applyFont="1" applyFill="1" applyBorder="1"/>
    <xf numFmtId="4" fontId="9" fillId="5" borderId="2" xfId="3" applyNumberFormat="1" applyFont="1" applyBorder="1"/>
    <xf numFmtId="164" fontId="9" fillId="5" borderId="3" xfId="3" applyNumberFormat="1" applyFont="1" applyBorder="1"/>
    <xf numFmtId="0" fontId="9" fillId="5" borderId="13" xfId="3" applyFont="1" applyBorder="1" applyAlignment="1">
      <alignment horizontal="center"/>
    </xf>
    <xf numFmtId="0" fontId="9" fillId="3" borderId="0" xfId="3" applyFont="1" applyFill="1"/>
    <xf numFmtId="0" fontId="7" fillId="3" borderId="0" xfId="4" applyFont="1" applyFill="1" applyBorder="1"/>
    <xf numFmtId="0" fontId="7" fillId="6" borderId="23" xfId="4" applyFont="1" applyBorder="1"/>
    <xf numFmtId="0" fontId="7" fillId="6" borderId="24" xfId="4" applyFont="1" applyBorder="1"/>
    <xf numFmtId="0" fontId="9" fillId="5" borderId="32" xfId="3" applyFont="1" applyBorder="1" applyAlignment="1">
      <alignment horizontal="center"/>
    </xf>
    <xf numFmtId="0" fontId="7" fillId="6" borderId="38" xfId="4" applyFont="1" applyBorder="1"/>
    <xf numFmtId="0" fontId="0" fillId="3" borderId="14" xfId="0" applyFill="1" applyBorder="1"/>
    <xf numFmtId="0" fontId="0" fillId="3" borderId="15" xfId="0" applyFill="1" applyBorder="1"/>
    <xf numFmtId="0" fontId="0" fillId="3" borderId="16" xfId="0" applyFill="1" applyBorder="1"/>
    <xf numFmtId="0" fontId="0" fillId="3" borderId="34" xfId="0" applyFill="1" applyBorder="1"/>
    <xf numFmtId="0" fontId="9" fillId="5" borderId="18" xfId="3" applyFont="1" applyBorder="1" applyAlignment="1">
      <alignment horizontal="center"/>
    </xf>
    <xf numFmtId="0" fontId="9" fillId="5" borderId="33" xfId="3" applyFont="1" applyBorder="1" applyAlignment="1">
      <alignment horizontal="center"/>
    </xf>
    <xf numFmtId="3" fontId="1" fillId="3" borderId="3" xfId="3" applyNumberFormat="1" applyFont="1" applyFill="1" applyBorder="1"/>
    <xf numFmtId="0" fontId="7" fillId="0" borderId="0" xfId="0" applyFont="1" applyFill="1"/>
    <xf numFmtId="2" fontId="0" fillId="3" borderId="0" xfId="1" applyNumberFormat="1" applyFont="1" applyFill="1" applyBorder="1"/>
    <xf numFmtId="0" fontId="7" fillId="6" borderId="2" xfId="4" applyFont="1" applyBorder="1"/>
    <xf numFmtId="0" fontId="7" fillId="6" borderId="5" xfId="4" applyFont="1" applyBorder="1"/>
    <xf numFmtId="0" fontId="0" fillId="3" borderId="0" xfId="0" applyNumberFormat="1" applyFill="1"/>
    <xf numFmtId="0" fontId="9" fillId="5" borderId="3" xfId="3" applyNumberFormat="1" applyFont="1" applyBorder="1"/>
    <xf numFmtId="0" fontId="7" fillId="6" borderId="3" xfId="4" applyNumberFormat="1" applyFont="1" applyBorder="1"/>
    <xf numFmtId="0" fontId="9" fillId="5" borderId="1" xfId="3" applyNumberFormat="1" applyFont="1" applyBorder="1"/>
    <xf numFmtId="0" fontId="0" fillId="0" borderId="0" xfId="0" applyNumberFormat="1" applyFill="1"/>
    <xf numFmtId="0" fontId="0" fillId="0" borderId="0" xfId="0" applyNumberFormat="1"/>
    <xf numFmtId="0" fontId="0" fillId="3" borderId="39" xfId="0" applyFill="1" applyBorder="1"/>
    <xf numFmtId="166" fontId="0" fillId="3" borderId="3" xfId="0" applyNumberFormat="1" applyFill="1" applyBorder="1"/>
    <xf numFmtId="166" fontId="0" fillId="3" borderId="8" xfId="0" applyNumberFormat="1" applyFill="1" applyBorder="1"/>
    <xf numFmtId="166" fontId="9" fillId="5" borderId="3" xfId="3" applyNumberFormat="1" applyFont="1" applyBorder="1"/>
    <xf numFmtId="3" fontId="0" fillId="0" borderId="0" xfId="0" applyNumberFormat="1"/>
    <xf numFmtId="3" fontId="0" fillId="3" borderId="0" xfId="0" applyNumberFormat="1" applyFill="1"/>
    <xf numFmtId="3" fontId="9" fillId="5" borderId="3" xfId="3" applyNumberFormat="1" applyFont="1" applyBorder="1"/>
    <xf numFmtId="3" fontId="0" fillId="3" borderId="0" xfId="1" applyNumberFormat="1" applyFont="1" applyFill="1" applyBorder="1"/>
    <xf numFmtId="3" fontId="8" fillId="3" borderId="10" xfId="2" applyNumberFormat="1" applyFill="1"/>
    <xf numFmtId="4" fontId="8" fillId="3" borderId="10" xfId="2" applyNumberFormat="1" applyFill="1"/>
    <xf numFmtId="3" fontId="0" fillId="3" borderId="3" xfId="1" applyNumberFormat="1" applyFont="1" applyFill="1" applyBorder="1"/>
    <xf numFmtId="0" fontId="8" fillId="3" borderId="10" xfId="2" applyFill="1" applyAlignment="1">
      <alignment vertical="center"/>
    </xf>
    <xf numFmtId="3" fontId="0" fillId="0" borderId="0" xfId="0" applyNumberFormat="1" applyFill="1"/>
    <xf numFmtId="0" fontId="9" fillId="3" borderId="0" xfId="3" applyFont="1" applyFill="1" applyBorder="1"/>
    <xf numFmtId="4" fontId="9" fillId="3" borderId="0" xfId="3" applyNumberFormat="1" applyFont="1" applyFill="1" applyBorder="1"/>
    <xf numFmtId="164" fontId="9" fillId="3" borderId="0" xfId="3" applyNumberFormat="1" applyFont="1" applyFill="1" applyBorder="1"/>
    <xf numFmtId="0" fontId="0" fillId="3" borderId="40" xfId="0" applyFill="1" applyBorder="1"/>
    <xf numFmtId="0" fontId="0" fillId="3" borderId="23" xfId="0" applyFill="1" applyBorder="1"/>
    <xf numFmtId="0" fontId="9" fillId="3" borderId="23" xfId="3" applyFont="1" applyFill="1" applyBorder="1"/>
    <xf numFmtId="0" fontId="9" fillId="3" borderId="38" xfId="3" applyFont="1" applyFill="1" applyBorder="1"/>
    <xf numFmtId="0" fontId="4" fillId="3" borderId="40" xfId="1" applyFont="1" applyFill="1" applyBorder="1"/>
    <xf numFmtId="164" fontId="9" fillId="3" borderId="0" xfId="5" applyNumberFormat="1" applyFont="1" applyFill="1" applyBorder="1"/>
    <xf numFmtId="0" fontId="9" fillId="5" borderId="19" xfId="3" applyFont="1" applyBorder="1" applyAlignment="1">
      <alignment horizontal="center"/>
    </xf>
    <xf numFmtId="0" fontId="3" fillId="3" borderId="41" xfId="1" applyFont="1" applyFill="1" applyBorder="1"/>
    <xf numFmtId="0" fontId="0" fillId="3" borderId="41" xfId="0" applyFill="1" applyBorder="1"/>
    <xf numFmtId="0" fontId="0" fillId="3" borderId="42" xfId="0" applyFill="1" applyBorder="1"/>
    <xf numFmtId="0" fontId="9" fillId="3" borderId="43" xfId="3" applyFont="1" applyFill="1" applyBorder="1"/>
    <xf numFmtId="0" fontId="7" fillId="3" borderId="43" xfId="1" applyFont="1" applyFill="1" applyBorder="1"/>
    <xf numFmtId="0" fontId="7" fillId="3" borderId="15" xfId="1" applyFont="1" applyFill="1" applyBorder="1"/>
    <xf numFmtId="0" fontId="7" fillId="3" borderId="42" xfId="1" applyFont="1" applyFill="1" applyBorder="1"/>
    <xf numFmtId="0" fontId="7" fillId="3" borderId="43" xfId="0" applyFont="1" applyFill="1" applyBorder="1"/>
    <xf numFmtId="0" fontId="7" fillId="3" borderId="15" xfId="0" applyFont="1" applyFill="1" applyBorder="1"/>
    <xf numFmtId="0" fontId="7" fillId="3" borderId="42" xfId="0" applyFont="1" applyFill="1" applyBorder="1"/>
    <xf numFmtId="0" fontId="7" fillId="3" borderId="16" xfId="0" applyFont="1" applyFill="1" applyBorder="1"/>
    <xf numFmtId="0" fontId="0" fillId="3" borderId="20" xfId="0" applyFill="1" applyBorder="1"/>
    <xf numFmtId="0" fontId="0" fillId="3" borderId="27" xfId="0" applyFill="1" applyBorder="1"/>
    <xf numFmtId="0" fontId="10" fillId="5" borderId="14" xfId="3" applyBorder="1" applyAlignment="1">
      <alignment horizontal="center"/>
    </xf>
    <xf numFmtId="0" fontId="10" fillId="5" borderId="15" xfId="3" applyBorder="1" applyAlignment="1">
      <alignment horizontal="center"/>
    </xf>
    <xf numFmtId="0" fontId="10" fillId="5" borderId="16" xfId="3" applyBorder="1" applyAlignment="1">
      <alignment horizontal="center"/>
    </xf>
    <xf numFmtId="0" fontId="9" fillId="4" borderId="17" xfId="0" applyFont="1" applyFill="1" applyBorder="1" applyAlignment="1">
      <alignment horizontal="center"/>
    </xf>
    <xf numFmtId="0" fontId="9" fillId="4" borderId="12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9" fillId="4" borderId="7" xfId="0" applyFont="1" applyFill="1" applyBorder="1" applyAlignment="1">
      <alignment horizontal="center"/>
    </xf>
    <xf numFmtId="0" fontId="9" fillId="4" borderId="11" xfId="0" applyFont="1" applyFill="1" applyBorder="1" applyAlignment="1">
      <alignment horizontal="center"/>
    </xf>
    <xf numFmtId="0" fontId="9" fillId="4" borderId="9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</cellXfs>
  <cellStyles count="6">
    <cellStyle name="40% - Accent2" xfId="4" builtinId="35"/>
    <cellStyle name="Accent2" xfId="3" builtinId="33"/>
    <cellStyle name="Accent4" xfId="5" builtinId="41"/>
    <cellStyle name="Heading 1" xfId="2" builtinId="16"/>
    <cellStyle name="Input" xfId="1" builtinId="20" customBuiltin="1"/>
    <cellStyle name="Normal" xfId="0" builtinId="0"/>
  </cellStyles>
  <dxfs count="7">
    <dxf>
      <font>
        <b/>
        <i val="0"/>
        <color theme="0"/>
      </font>
      <fill>
        <patternFill>
          <bgColor theme="5"/>
        </patternFill>
      </fill>
      <border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 tint="-0.14996795556505021"/>
      </font>
    </dxf>
    <dxf>
      <font>
        <b/>
        <i val="0"/>
        <color theme="0"/>
      </font>
    </dxf>
    <dxf>
      <font>
        <color theme="5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</dxfs>
  <tableStyles count="0" defaultTableStyle="TableStyleMedium9" defaultPivotStyle="PivotStyleLight16"/>
  <colors>
    <mruColors>
      <color rgb="FFA83D3A"/>
      <color rgb="FFFFC000"/>
      <color rgb="FFDEA900"/>
      <color rgb="FFEAB2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23.jpeg"/><Relationship Id="rId13" Type="http://schemas.openxmlformats.org/officeDocument/2006/relationships/image" Target="../media/image28.jpeg"/><Relationship Id="rId18" Type="http://schemas.openxmlformats.org/officeDocument/2006/relationships/image" Target="../media/image33.jpeg"/><Relationship Id="rId3" Type="http://schemas.openxmlformats.org/officeDocument/2006/relationships/image" Target="../media/image18.jpeg"/><Relationship Id="rId21" Type="http://schemas.openxmlformats.org/officeDocument/2006/relationships/image" Target="../media/image36.jpeg"/><Relationship Id="rId7" Type="http://schemas.openxmlformats.org/officeDocument/2006/relationships/image" Target="../media/image22.jpeg"/><Relationship Id="rId12" Type="http://schemas.openxmlformats.org/officeDocument/2006/relationships/image" Target="../media/image27.jpeg"/><Relationship Id="rId17" Type="http://schemas.openxmlformats.org/officeDocument/2006/relationships/image" Target="../media/image32.jpeg"/><Relationship Id="rId2" Type="http://schemas.openxmlformats.org/officeDocument/2006/relationships/image" Target="../media/image17.jpeg"/><Relationship Id="rId16" Type="http://schemas.openxmlformats.org/officeDocument/2006/relationships/image" Target="../media/image31.jpeg"/><Relationship Id="rId20" Type="http://schemas.openxmlformats.org/officeDocument/2006/relationships/image" Target="../media/image35.jpeg"/><Relationship Id="rId1" Type="http://schemas.openxmlformats.org/officeDocument/2006/relationships/image" Target="../media/image16.jpeg"/><Relationship Id="rId6" Type="http://schemas.openxmlformats.org/officeDocument/2006/relationships/image" Target="../media/image21.jpeg"/><Relationship Id="rId11" Type="http://schemas.openxmlformats.org/officeDocument/2006/relationships/image" Target="../media/image26.jpeg"/><Relationship Id="rId5" Type="http://schemas.openxmlformats.org/officeDocument/2006/relationships/image" Target="../media/image20.jpeg"/><Relationship Id="rId15" Type="http://schemas.openxmlformats.org/officeDocument/2006/relationships/image" Target="../media/image30.jpeg"/><Relationship Id="rId10" Type="http://schemas.openxmlformats.org/officeDocument/2006/relationships/image" Target="../media/image25.jpeg"/><Relationship Id="rId19" Type="http://schemas.openxmlformats.org/officeDocument/2006/relationships/image" Target="../media/image34.jpeg"/><Relationship Id="rId4" Type="http://schemas.openxmlformats.org/officeDocument/2006/relationships/image" Target="../media/image19.jpeg"/><Relationship Id="rId9" Type="http://schemas.openxmlformats.org/officeDocument/2006/relationships/image" Target="../media/image24.jpeg"/><Relationship Id="rId14" Type="http://schemas.openxmlformats.org/officeDocument/2006/relationships/image" Target="../media/image29.jpeg"/><Relationship Id="rId22" Type="http://schemas.openxmlformats.org/officeDocument/2006/relationships/image" Target="../media/image37.jpe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45.png"/><Relationship Id="rId13" Type="http://schemas.openxmlformats.org/officeDocument/2006/relationships/image" Target="../media/image50.png"/><Relationship Id="rId18" Type="http://schemas.openxmlformats.org/officeDocument/2006/relationships/image" Target="../media/image55.png"/><Relationship Id="rId3" Type="http://schemas.openxmlformats.org/officeDocument/2006/relationships/image" Target="../media/image40.png"/><Relationship Id="rId21" Type="http://schemas.openxmlformats.org/officeDocument/2006/relationships/image" Target="../media/image58.png"/><Relationship Id="rId7" Type="http://schemas.openxmlformats.org/officeDocument/2006/relationships/image" Target="../media/image44.png"/><Relationship Id="rId12" Type="http://schemas.openxmlformats.org/officeDocument/2006/relationships/image" Target="../media/image49.png"/><Relationship Id="rId17" Type="http://schemas.openxmlformats.org/officeDocument/2006/relationships/image" Target="../media/image54.png"/><Relationship Id="rId25" Type="http://schemas.openxmlformats.org/officeDocument/2006/relationships/image" Target="../media/image62.png"/><Relationship Id="rId2" Type="http://schemas.openxmlformats.org/officeDocument/2006/relationships/image" Target="../media/image39.png"/><Relationship Id="rId16" Type="http://schemas.openxmlformats.org/officeDocument/2006/relationships/image" Target="../media/image53.png"/><Relationship Id="rId20" Type="http://schemas.openxmlformats.org/officeDocument/2006/relationships/image" Target="../media/image57.png"/><Relationship Id="rId1" Type="http://schemas.openxmlformats.org/officeDocument/2006/relationships/image" Target="../media/image38.png"/><Relationship Id="rId6" Type="http://schemas.openxmlformats.org/officeDocument/2006/relationships/image" Target="../media/image43.png"/><Relationship Id="rId11" Type="http://schemas.openxmlformats.org/officeDocument/2006/relationships/image" Target="../media/image48.png"/><Relationship Id="rId24" Type="http://schemas.openxmlformats.org/officeDocument/2006/relationships/image" Target="../media/image61.png"/><Relationship Id="rId5" Type="http://schemas.openxmlformats.org/officeDocument/2006/relationships/image" Target="../media/image42.png"/><Relationship Id="rId15" Type="http://schemas.openxmlformats.org/officeDocument/2006/relationships/image" Target="../media/image52.png"/><Relationship Id="rId23" Type="http://schemas.openxmlformats.org/officeDocument/2006/relationships/image" Target="../media/image60.png"/><Relationship Id="rId10" Type="http://schemas.openxmlformats.org/officeDocument/2006/relationships/image" Target="../media/image47.png"/><Relationship Id="rId19" Type="http://schemas.openxmlformats.org/officeDocument/2006/relationships/image" Target="../media/image56.png"/><Relationship Id="rId4" Type="http://schemas.openxmlformats.org/officeDocument/2006/relationships/image" Target="../media/image41.png"/><Relationship Id="rId9" Type="http://schemas.openxmlformats.org/officeDocument/2006/relationships/image" Target="../media/image46.png"/><Relationship Id="rId14" Type="http://schemas.openxmlformats.org/officeDocument/2006/relationships/image" Target="../media/image51.jpeg"/><Relationship Id="rId22" Type="http://schemas.openxmlformats.org/officeDocument/2006/relationships/image" Target="../media/image59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65.png"/><Relationship Id="rId7" Type="http://schemas.openxmlformats.org/officeDocument/2006/relationships/image" Target="../media/image69.png"/><Relationship Id="rId2" Type="http://schemas.openxmlformats.org/officeDocument/2006/relationships/image" Target="../media/image64.png"/><Relationship Id="rId1" Type="http://schemas.openxmlformats.org/officeDocument/2006/relationships/image" Target="../media/image63.png"/><Relationship Id="rId6" Type="http://schemas.openxmlformats.org/officeDocument/2006/relationships/image" Target="../media/image68.png"/><Relationship Id="rId5" Type="http://schemas.openxmlformats.org/officeDocument/2006/relationships/image" Target="../media/image67.png"/><Relationship Id="rId4" Type="http://schemas.openxmlformats.org/officeDocument/2006/relationships/image" Target="../media/image66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11906</xdr:colOff>
      <xdr:row>12</xdr:row>
      <xdr:rowOff>1</xdr:rowOff>
    </xdr:from>
    <xdr:ext cx="607219" cy="609600"/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60031" y="2095501"/>
          <a:ext cx="607219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3</xdr:col>
      <xdr:colOff>1197768</xdr:colOff>
      <xdr:row>23</xdr:row>
      <xdr:rowOff>1</xdr:rowOff>
    </xdr:from>
    <xdr:ext cx="621506" cy="609600"/>
    <xdr:pic>
      <xdr:nvPicPr>
        <xdr:cNvPr id="20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043362" y="4000501"/>
          <a:ext cx="621506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4</xdr:col>
      <xdr:colOff>9526</xdr:colOff>
      <xdr:row>45</xdr:row>
      <xdr:rowOff>1</xdr:rowOff>
    </xdr:from>
    <xdr:ext cx="607219" cy="609600"/>
    <xdr:pic>
      <xdr:nvPicPr>
        <xdr:cNvPr id="28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057651" y="7810501"/>
          <a:ext cx="607219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4</xdr:col>
      <xdr:colOff>9525</xdr:colOff>
      <xdr:row>56</xdr:row>
      <xdr:rowOff>1</xdr:rowOff>
    </xdr:from>
    <xdr:ext cx="607219" cy="609600"/>
    <xdr:pic>
      <xdr:nvPicPr>
        <xdr:cNvPr id="29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057650" y="9715501"/>
          <a:ext cx="607219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4</xdr:col>
      <xdr:colOff>11906</xdr:colOff>
      <xdr:row>34</xdr:row>
      <xdr:rowOff>1</xdr:rowOff>
    </xdr:from>
    <xdr:ext cx="607219" cy="609600"/>
    <xdr:pic>
      <xdr:nvPicPr>
        <xdr:cNvPr id="30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060031" y="5905501"/>
          <a:ext cx="607219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4</xdr:col>
      <xdr:colOff>11907</xdr:colOff>
      <xdr:row>67</xdr:row>
      <xdr:rowOff>1</xdr:rowOff>
    </xdr:from>
    <xdr:ext cx="607219" cy="609600"/>
    <xdr:pic>
      <xdr:nvPicPr>
        <xdr:cNvPr id="31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060032" y="11620501"/>
          <a:ext cx="607219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4</xdr:col>
      <xdr:colOff>9524</xdr:colOff>
      <xdr:row>111</xdr:row>
      <xdr:rowOff>1</xdr:rowOff>
    </xdr:from>
    <xdr:ext cx="607219" cy="609600"/>
    <xdr:pic>
      <xdr:nvPicPr>
        <xdr:cNvPr id="3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057649" y="19240501"/>
          <a:ext cx="607219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4</xdr:col>
      <xdr:colOff>9525</xdr:colOff>
      <xdr:row>166</xdr:row>
      <xdr:rowOff>1</xdr:rowOff>
    </xdr:from>
    <xdr:ext cx="607219" cy="609600"/>
    <xdr:pic>
      <xdr:nvPicPr>
        <xdr:cNvPr id="3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057650" y="28765501"/>
          <a:ext cx="607219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4</xdr:col>
      <xdr:colOff>9525</xdr:colOff>
      <xdr:row>177</xdr:row>
      <xdr:rowOff>1</xdr:rowOff>
    </xdr:from>
    <xdr:ext cx="607219" cy="609600"/>
    <xdr:pic>
      <xdr:nvPicPr>
        <xdr:cNvPr id="34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057650" y="30670501"/>
          <a:ext cx="607219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4</xdr:col>
      <xdr:colOff>9525</xdr:colOff>
      <xdr:row>199</xdr:row>
      <xdr:rowOff>0</xdr:rowOff>
    </xdr:from>
    <xdr:ext cx="607219" cy="609600"/>
    <xdr:pic>
      <xdr:nvPicPr>
        <xdr:cNvPr id="35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057650" y="34480500"/>
          <a:ext cx="607219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4</xdr:col>
      <xdr:colOff>9525</xdr:colOff>
      <xdr:row>188</xdr:row>
      <xdr:rowOff>0</xdr:rowOff>
    </xdr:from>
    <xdr:ext cx="607219" cy="609600"/>
    <xdr:pic>
      <xdr:nvPicPr>
        <xdr:cNvPr id="36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057650" y="32575500"/>
          <a:ext cx="607219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4</xdr:col>
      <xdr:colOff>11906</xdr:colOff>
      <xdr:row>89</xdr:row>
      <xdr:rowOff>1</xdr:rowOff>
    </xdr:from>
    <xdr:ext cx="607219" cy="609600"/>
    <xdr:pic>
      <xdr:nvPicPr>
        <xdr:cNvPr id="37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4060031" y="15430501"/>
          <a:ext cx="607219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4</xdr:col>
      <xdr:colOff>9525</xdr:colOff>
      <xdr:row>78</xdr:row>
      <xdr:rowOff>1</xdr:rowOff>
    </xdr:from>
    <xdr:ext cx="607219" cy="609600"/>
    <xdr:pic>
      <xdr:nvPicPr>
        <xdr:cNvPr id="38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057650" y="13525501"/>
          <a:ext cx="607219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4</xdr:col>
      <xdr:colOff>9524</xdr:colOff>
      <xdr:row>100</xdr:row>
      <xdr:rowOff>1</xdr:rowOff>
    </xdr:from>
    <xdr:ext cx="607219" cy="609600"/>
    <xdr:pic>
      <xdr:nvPicPr>
        <xdr:cNvPr id="39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057649" y="17335501"/>
          <a:ext cx="607219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4</xdr:col>
      <xdr:colOff>11907</xdr:colOff>
      <xdr:row>155</xdr:row>
      <xdr:rowOff>1</xdr:rowOff>
    </xdr:from>
    <xdr:ext cx="607219" cy="609600"/>
    <xdr:pic>
      <xdr:nvPicPr>
        <xdr:cNvPr id="4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4060032" y="26860501"/>
          <a:ext cx="607219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4</xdr:col>
      <xdr:colOff>11905</xdr:colOff>
      <xdr:row>122</xdr:row>
      <xdr:rowOff>1</xdr:rowOff>
    </xdr:from>
    <xdr:ext cx="607219" cy="609600"/>
    <xdr:pic>
      <xdr:nvPicPr>
        <xdr:cNvPr id="4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4060030" y="21145501"/>
          <a:ext cx="607219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4</xdr:col>
      <xdr:colOff>11907</xdr:colOff>
      <xdr:row>144</xdr:row>
      <xdr:rowOff>1</xdr:rowOff>
    </xdr:from>
    <xdr:ext cx="607219" cy="609600"/>
    <xdr:pic>
      <xdr:nvPicPr>
        <xdr:cNvPr id="42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060032" y="24955501"/>
          <a:ext cx="607219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4</xdr:col>
      <xdr:colOff>11906</xdr:colOff>
      <xdr:row>133</xdr:row>
      <xdr:rowOff>1</xdr:rowOff>
    </xdr:from>
    <xdr:ext cx="607219" cy="609600"/>
    <xdr:pic>
      <xdr:nvPicPr>
        <xdr:cNvPr id="43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060031" y="23050501"/>
          <a:ext cx="607219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twoCellAnchor editAs="oneCell">
    <xdr:from>
      <xdr:col>4</xdr:col>
      <xdr:colOff>11906</xdr:colOff>
      <xdr:row>1</xdr:row>
      <xdr:rowOff>0</xdr:rowOff>
    </xdr:from>
    <xdr:to>
      <xdr:col>5</xdr:col>
      <xdr:colOff>0</xdr:colOff>
      <xdr:row>4</xdr:row>
      <xdr:rowOff>38100</xdr:rowOff>
    </xdr:to>
    <xdr:pic>
      <xdr:nvPicPr>
        <xdr:cNvPr id="73" name="Picture 72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4060031" y="190500"/>
          <a:ext cx="607219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0</xdr:rowOff>
    </xdr:from>
    <xdr:to>
      <xdr:col>5</xdr:col>
      <xdr:colOff>0</xdr:colOff>
      <xdr:row>7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14775" y="457200"/>
          <a:ext cx="619125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9525</xdr:colOff>
      <xdr:row>18</xdr:row>
      <xdr:rowOff>0</xdr:rowOff>
    </xdr:from>
    <xdr:to>
      <xdr:col>5</xdr:col>
      <xdr:colOff>0</xdr:colOff>
      <xdr:row>21</xdr:row>
      <xdr:rowOff>38100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 bwMode="auto">
        <a:xfrm>
          <a:off x="4762500" y="3171825"/>
          <a:ext cx="600075" cy="6191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0</xdr:colOff>
      <xdr:row>47</xdr:row>
      <xdr:rowOff>0</xdr:rowOff>
    </xdr:from>
    <xdr:to>
      <xdr:col>5</xdr:col>
      <xdr:colOff>0</xdr:colOff>
      <xdr:row>50</xdr:row>
      <xdr:rowOff>28575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914775" y="8648700"/>
          <a:ext cx="609600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0</xdr:colOff>
      <xdr:row>32</xdr:row>
      <xdr:rowOff>0</xdr:rowOff>
    </xdr:from>
    <xdr:to>
      <xdr:col>5</xdr:col>
      <xdr:colOff>0</xdr:colOff>
      <xdr:row>35</xdr:row>
      <xdr:rowOff>28575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914775" y="5791200"/>
          <a:ext cx="609600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0</xdr:colOff>
      <xdr:row>66</xdr:row>
      <xdr:rowOff>0</xdr:rowOff>
    </xdr:from>
    <xdr:to>
      <xdr:col>5</xdr:col>
      <xdr:colOff>0</xdr:colOff>
      <xdr:row>69</xdr:row>
      <xdr:rowOff>28575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914775" y="11963400"/>
          <a:ext cx="609600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0</xdr:colOff>
      <xdr:row>81</xdr:row>
      <xdr:rowOff>0</xdr:rowOff>
    </xdr:from>
    <xdr:to>
      <xdr:col>5</xdr:col>
      <xdr:colOff>0</xdr:colOff>
      <xdr:row>84</xdr:row>
      <xdr:rowOff>28575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914775" y="14630400"/>
          <a:ext cx="609600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0</xdr:colOff>
      <xdr:row>96</xdr:row>
      <xdr:rowOff>0</xdr:rowOff>
    </xdr:from>
    <xdr:to>
      <xdr:col>5</xdr:col>
      <xdr:colOff>0</xdr:colOff>
      <xdr:row>99</xdr:row>
      <xdr:rowOff>28575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914775" y="17297400"/>
          <a:ext cx="609600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0</xdr:colOff>
      <xdr:row>111</xdr:row>
      <xdr:rowOff>0</xdr:rowOff>
    </xdr:from>
    <xdr:to>
      <xdr:col>5</xdr:col>
      <xdr:colOff>0</xdr:colOff>
      <xdr:row>114</xdr:row>
      <xdr:rowOff>28575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914775" y="19964400"/>
          <a:ext cx="609600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3</xdr:col>
      <xdr:colOff>828674</xdr:colOff>
      <xdr:row>272</xdr:row>
      <xdr:rowOff>0</xdr:rowOff>
    </xdr:from>
    <xdr:to>
      <xdr:col>5</xdr:col>
      <xdr:colOff>2380</xdr:colOff>
      <xdr:row>275</xdr:row>
      <xdr:rowOff>28575</xdr:rowOff>
    </xdr:to>
    <xdr:pic>
      <xdr:nvPicPr>
        <xdr:cNvPr id="1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733924" y="49844325"/>
          <a:ext cx="628650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0</xdr:colOff>
      <xdr:row>279</xdr:row>
      <xdr:rowOff>0</xdr:rowOff>
    </xdr:from>
    <xdr:to>
      <xdr:col>5</xdr:col>
      <xdr:colOff>0</xdr:colOff>
      <xdr:row>282</xdr:row>
      <xdr:rowOff>28575</xdr:rowOff>
    </xdr:to>
    <xdr:pic>
      <xdr:nvPicPr>
        <xdr:cNvPr id="11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3914775" y="50482500"/>
          <a:ext cx="609600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0</xdr:colOff>
      <xdr:row>286</xdr:row>
      <xdr:rowOff>0</xdr:rowOff>
    </xdr:from>
    <xdr:to>
      <xdr:col>5</xdr:col>
      <xdr:colOff>0</xdr:colOff>
      <xdr:row>289</xdr:row>
      <xdr:rowOff>28575</xdr:rowOff>
    </xdr:to>
    <xdr:pic>
      <xdr:nvPicPr>
        <xdr:cNvPr id="1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3914775" y="51625500"/>
          <a:ext cx="619125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0</xdr:colOff>
      <xdr:row>293</xdr:row>
      <xdr:rowOff>0</xdr:rowOff>
    </xdr:from>
    <xdr:to>
      <xdr:col>5</xdr:col>
      <xdr:colOff>0</xdr:colOff>
      <xdr:row>296</xdr:row>
      <xdr:rowOff>28575</xdr:rowOff>
    </xdr:to>
    <xdr:pic>
      <xdr:nvPicPr>
        <xdr:cNvPr id="1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3914775" y="52768500"/>
          <a:ext cx="609600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0</xdr:colOff>
      <xdr:row>304</xdr:row>
      <xdr:rowOff>0</xdr:rowOff>
    </xdr:from>
    <xdr:to>
      <xdr:col>5</xdr:col>
      <xdr:colOff>0</xdr:colOff>
      <xdr:row>307</xdr:row>
      <xdr:rowOff>28575</xdr:rowOff>
    </xdr:to>
    <xdr:pic>
      <xdr:nvPicPr>
        <xdr:cNvPr id="14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3914775" y="54368700"/>
          <a:ext cx="609600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0</xdr:colOff>
      <xdr:row>321</xdr:row>
      <xdr:rowOff>0</xdr:rowOff>
    </xdr:from>
    <xdr:to>
      <xdr:col>5</xdr:col>
      <xdr:colOff>0</xdr:colOff>
      <xdr:row>324</xdr:row>
      <xdr:rowOff>28575</xdr:rowOff>
    </xdr:to>
    <xdr:pic>
      <xdr:nvPicPr>
        <xdr:cNvPr id="15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3914775" y="57416700"/>
          <a:ext cx="609600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0</xdr:colOff>
      <xdr:row>175</xdr:row>
      <xdr:rowOff>0</xdr:rowOff>
    </xdr:from>
    <xdr:to>
      <xdr:col>5</xdr:col>
      <xdr:colOff>0</xdr:colOff>
      <xdr:row>178</xdr:row>
      <xdr:rowOff>28575</xdr:rowOff>
    </xdr:to>
    <xdr:pic>
      <xdr:nvPicPr>
        <xdr:cNvPr id="1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3914775" y="31661100"/>
          <a:ext cx="609600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3</xdr:col>
      <xdr:colOff>847724</xdr:colOff>
      <xdr:row>130</xdr:row>
      <xdr:rowOff>0</xdr:rowOff>
    </xdr:from>
    <xdr:to>
      <xdr:col>5</xdr:col>
      <xdr:colOff>2380</xdr:colOff>
      <xdr:row>133</xdr:row>
      <xdr:rowOff>28575</xdr:rowOff>
    </xdr:to>
    <xdr:pic>
      <xdr:nvPicPr>
        <xdr:cNvPr id="1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4752974" y="23336250"/>
          <a:ext cx="609600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0</xdr:colOff>
      <xdr:row>160</xdr:row>
      <xdr:rowOff>0</xdr:rowOff>
    </xdr:from>
    <xdr:to>
      <xdr:col>5</xdr:col>
      <xdr:colOff>0</xdr:colOff>
      <xdr:row>163</xdr:row>
      <xdr:rowOff>28575</xdr:rowOff>
    </xdr:to>
    <xdr:pic>
      <xdr:nvPicPr>
        <xdr:cNvPr id="18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3914775" y="28803600"/>
          <a:ext cx="609600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3</xdr:col>
      <xdr:colOff>847724</xdr:colOff>
      <xdr:row>145</xdr:row>
      <xdr:rowOff>0</xdr:rowOff>
    </xdr:from>
    <xdr:to>
      <xdr:col>5</xdr:col>
      <xdr:colOff>0</xdr:colOff>
      <xdr:row>148</xdr:row>
      <xdr:rowOff>28575</xdr:rowOff>
    </xdr:to>
    <xdr:pic>
      <xdr:nvPicPr>
        <xdr:cNvPr id="19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4752974" y="26193750"/>
          <a:ext cx="609601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9525</xdr:colOff>
      <xdr:row>195</xdr:row>
      <xdr:rowOff>0</xdr:rowOff>
    </xdr:from>
    <xdr:to>
      <xdr:col>5</xdr:col>
      <xdr:colOff>0</xdr:colOff>
      <xdr:row>198</xdr:row>
      <xdr:rowOff>28575</xdr:rowOff>
    </xdr:to>
    <xdr:pic>
      <xdr:nvPicPr>
        <xdr:cNvPr id="20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3924300" y="34975800"/>
          <a:ext cx="609600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0</xdr:colOff>
      <xdr:row>231</xdr:row>
      <xdr:rowOff>0</xdr:rowOff>
    </xdr:from>
    <xdr:to>
      <xdr:col>5</xdr:col>
      <xdr:colOff>0</xdr:colOff>
      <xdr:row>234</xdr:row>
      <xdr:rowOff>28575</xdr:rowOff>
    </xdr:to>
    <xdr:pic>
      <xdr:nvPicPr>
        <xdr:cNvPr id="21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3914775" y="41833800"/>
          <a:ext cx="609600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0</xdr:colOff>
      <xdr:row>213</xdr:row>
      <xdr:rowOff>0</xdr:rowOff>
    </xdr:from>
    <xdr:to>
      <xdr:col>5</xdr:col>
      <xdr:colOff>0</xdr:colOff>
      <xdr:row>216</xdr:row>
      <xdr:rowOff>28575</xdr:rowOff>
    </xdr:to>
    <xdr:pic>
      <xdr:nvPicPr>
        <xdr:cNvPr id="2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3914775" y="38404800"/>
          <a:ext cx="609600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0</xdr:colOff>
      <xdr:row>249</xdr:row>
      <xdr:rowOff>0</xdr:rowOff>
    </xdr:from>
    <xdr:to>
      <xdr:col>5</xdr:col>
      <xdr:colOff>0</xdr:colOff>
      <xdr:row>252</xdr:row>
      <xdr:rowOff>28575</xdr:rowOff>
    </xdr:to>
    <xdr:pic>
      <xdr:nvPicPr>
        <xdr:cNvPr id="2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3914775" y="45262800"/>
          <a:ext cx="609600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11906</xdr:colOff>
      <xdr:row>51</xdr:row>
      <xdr:rowOff>0</xdr:rowOff>
    </xdr:from>
    <xdr:to>
      <xdr:col>4</xdr:col>
      <xdr:colOff>619125</xdr:colOff>
      <xdr:row>54</xdr:row>
      <xdr:rowOff>38100</xdr:rowOff>
    </xdr:to>
    <xdr:pic>
      <xdr:nvPicPr>
        <xdr:cNvPr id="40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45781" y="6667500"/>
          <a:ext cx="607219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9525</xdr:colOff>
      <xdr:row>39</xdr:row>
      <xdr:rowOff>188814</xdr:rowOff>
    </xdr:from>
    <xdr:to>
      <xdr:col>4</xdr:col>
      <xdr:colOff>616744</xdr:colOff>
      <xdr:row>43</xdr:row>
      <xdr:rowOff>36414</xdr:rowOff>
    </xdr:to>
    <xdr:pic>
      <xdr:nvPicPr>
        <xdr:cNvPr id="409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343400" y="7975502"/>
          <a:ext cx="607219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9525</xdr:colOff>
      <xdr:row>3</xdr:row>
      <xdr:rowOff>188115</xdr:rowOff>
    </xdr:from>
    <xdr:to>
      <xdr:col>4</xdr:col>
      <xdr:colOff>616744</xdr:colOff>
      <xdr:row>7</xdr:row>
      <xdr:rowOff>35715</xdr:rowOff>
    </xdr:to>
    <xdr:pic>
      <xdr:nvPicPr>
        <xdr:cNvPr id="409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343400" y="842959"/>
          <a:ext cx="607219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9525</xdr:colOff>
      <xdr:row>15</xdr:row>
      <xdr:rowOff>0</xdr:rowOff>
    </xdr:from>
    <xdr:to>
      <xdr:col>4</xdr:col>
      <xdr:colOff>616744</xdr:colOff>
      <xdr:row>18</xdr:row>
      <xdr:rowOff>38100</xdr:rowOff>
    </xdr:to>
    <xdr:pic>
      <xdr:nvPicPr>
        <xdr:cNvPr id="4100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181475" y="3429000"/>
          <a:ext cx="609600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11906</xdr:colOff>
      <xdr:row>76</xdr:row>
      <xdr:rowOff>0</xdr:rowOff>
    </xdr:from>
    <xdr:to>
      <xdr:col>4</xdr:col>
      <xdr:colOff>619125</xdr:colOff>
      <xdr:row>79</xdr:row>
      <xdr:rowOff>38100</xdr:rowOff>
    </xdr:to>
    <xdr:pic>
      <xdr:nvPicPr>
        <xdr:cNvPr id="4101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345781" y="8763000"/>
          <a:ext cx="607219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11906</xdr:colOff>
      <xdr:row>98</xdr:row>
      <xdr:rowOff>0</xdr:rowOff>
    </xdr:from>
    <xdr:to>
      <xdr:col>4</xdr:col>
      <xdr:colOff>619125</xdr:colOff>
      <xdr:row>101</xdr:row>
      <xdr:rowOff>38100</xdr:rowOff>
    </xdr:to>
    <xdr:pic>
      <xdr:nvPicPr>
        <xdr:cNvPr id="410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345781" y="10858500"/>
          <a:ext cx="607219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9525</xdr:colOff>
      <xdr:row>120</xdr:row>
      <xdr:rowOff>0</xdr:rowOff>
    </xdr:from>
    <xdr:to>
      <xdr:col>4</xdr:col>
      <xdr:colOff>616744</xdr:colOff>
      <xdr:row>123</xdr:row>
      <xdr:rowOff>38100</xdr:rowOff>
    </xdr:to>
    <xdr:pic>
      <xdr:nvPicPr>
        <xdr:cNvPr id="4103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3839825" y="1714500"/>
          <a:ext cx="609600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9525</xdr:colOff>
      <xdr:row>141</xdr:row>
      <xdr:rowOff>188118</xdr:rowOff>
    </xdr:from>
    <xdr:to>
      <xdr:col>4</xdr:col>
      <xdr:colOff>616744</xdr:colOff>
      <xdr:row>145</xdr:row>
      <xdr:rowOff>35718</xdr:rowOff>
    </xdr:to>
    <xdr:pic>
      <xdr:nvPicPr>
        <xdr:cNvPr id="4104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343400" y="26155649"/>
          <a:ext cx="607219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11906</xdr:colOff>
      <xdr:row>264</xdr:row>
      <xdr:rowOff>0</xdr:rowOff>
    </xdr:from>
    <xdr:to>
      <xdr:col>4</xdr:col>
      <xdr:colOff>619125</xdr:colOff>
      <xdr:row>267</xdr:row>
      <xdr:rowOff>38100</xdr:rowOff>
    </xdr:to>
    <xdr:pic>
      <xdr:nvPicPr>
        <xdr:cNvPr id="4105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8788062" y="0"/>
          <a:ext cx="607219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9525</xdr:colOff>
      <xdr:row>286</xdr:row>
      <xdr:rowOff>0</xdr:rowOff>
    </xdr:from>
    <xdr:to>
      <xdr:col>4</xdr:col>
      <xdr:colOff>616743</xdr:colOff>
      <xdr:row>289</xdr:row>
      <xdr:rowOff>38100</xdr:rowOff>
    </xdr:to>
    <xdr:pic>
      <xdr:nvPicPr>
        <xdr:cNvPr id="410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4273213" y="0"/>
          <a:ext cx="607218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11906</xdr:colOff>
      <xdr:row>297</xdr:row>
      <xdr:rowOff>0</xdr:rowOff>
    </xdr:from>
    <xdr:to>
      <xdr:col>4</xdr:col>
      <xdr:colOff>626269</xdr:colOff>
      <xdr:row>300</xdr:row>
      <xdr:rowOff>38100</xdr:rowOff>
    </xdr:to>
    <xdr:pic>
      <xdr:nvPicPr>
        <xdr:cNvPr id="4107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4775656" y="6286500"/>
          <a:ext cx="614363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9525</xdr:colOff>
      <xdr:row>275</xdr:row>
      <xdr:rowOff>0</xdr:rowOff>
    </xdr:from>
    <xdr:to>
      <xdr:col>4</xdr:col>
      <xdr:colOff>616743</xdr:colOff>
      <xdr:row>278</xdr:row>
      <xdr:rowOff>38100</xdr:rowOff>
    </xdr:to>
    <xdr:pic>
      <xdr:nvPicPr>
        <xdr:cNvPr id="4108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8785681" y="2095500"/>
          <a:ext cx="607218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11906</xdr:colOff>
      <xdr:row>250</xdr:row>
      <xdr:rowOff>0</xdr:rowOff>
    </xdr:from>
    <xdr:to>
      <xdr:col>4</xdr:col>
      <xdr:colOff>619124</xdr:colOff>
      <xdr:row>253</xdr:row>
      <xdr:rowOff>38100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0632281" y="4191000"/>
          <a:ext cx="607218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11906</xdr:colOff>
      <xdr:row>167</xdr:row>
      <xdr:rowOff>0</xdr:rowOff>
    </xdr:from>
    <xdr:to>
      <xdr:col>4</xdr:col>
      <xdr:colOff>621506</xdr:colOff>
      <xdr:row>170</xdr:row>
      <xdr:rowOff>38100</xdr:rowOff>
    </xdr:to>
    <xdr:pic>
      <xdr:nvPicPr>
        <xdr:cNvPr id="3077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4345781" y="17145000"/>
          <a:ext cx="609600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11906</xdr:colOff>
      <xdr:row>189</xdr:row>
      <xdr:rowOff>0</xdr:rowOff>
    </xdr:from>
    <xdr:to>
      <xdr:col>4</xdr:col>
      <xdr:colOff>621506</xdr:colOff>
      <xdr:row>192</xdr:row>
      <xdr:rowOff>38100</xdr:rowOff>
    </xdr:to>
    <xdr:pic>
      <xdr:nvPicPr>
        <xdr:cNvPr id="307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4345781" y="21336000"/>
          <a:ext cx="609600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11906</xdr:colOff>
      <xdr:row>178</xdr:row>
      <xdr:rowOff>0</xdr:rowOff>
    </xdr:from>
    <xdr:to>
      <xdr:col>4</xdr:col>
      <xdr:colOff>621506</xdr:colOff>
      <xdr:row>181</xdr:row>
      <xdr:rowOff>38100</xdr:rowOff>
    </xdr:to>
    <xdr:pic>
      <xdr:nvPicPr>
        <xdr:cNvPr id="3079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4345781" y="19240500"/>
          <a:ext cx="609600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11906</xdr:colOff>
      <xdr:row>200</xdr:row>
      <xdr:rowOff>0</xdr:rowOff>
    </xdr:from>
    <xdr:to>
      <xdr:col>4</xdr:col>
      <xdr:colOff>621506</xdr:colOff>
      <xdr:row>203</xdr:row>
      <xdr:rowOff>38100</xdr:rowOff>
    </xdr:to>
    <xdr:pic>
      <xdr:nvPicPr>
        <xdr:cNvPr id="3080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4345781" y="23431500"/>
          <a:ext cx="609600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9525</xdr:colOff>
      <xdr:row>25</xdr:row>
      <xdr:rowOff>188119</xdr:rowOff>
    </xdr:from>
    <xdr:to>
      <xdr:col>4</xdr:col>
      <xdr:colOff>616744</xdr:colOff>
      <xdr:row>29</xdr:row>
      <xdr:rowOff>35719</xdr:rowOff>
    </xdr:to>
    <xdr:pic>
      <xdr:nvPicPr>
        <xdr:cNvPr id="2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343400" y="378619"/>
          <a:ext cx="607219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11906</xdr:colOff>
      <xdr:row>236</xdr:row>
      <xdr:rowOff>0</xdr:rowOff>
    </xdr:from>
    <xdr:to>
      <xdr:col>4</xdr:col>
      <xdr:colOff>619125</xdr:colOff>
      <xdr:row>239</xdr:row>
      <xdr:rowOff>38100</xdr:rowOff>
    </xdr:to>
    <xdr:pic>
      <xdr:nvPicPr>
        <xdr:cNvPr id="29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4345781" y="39195375"/>
          <a:ext cx="607219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9525</xdr:colOff>
      <xdr:row>225</xdr:row>
      <xdr:rowOff>0</xdr:rowOff>
    </xdr:from>
    <xdr:to>
      <xdr:col>4</xdr:col>
      <xdr:colOff>616744</xdr:colOff>
      <xdr:row>228</xdr:row>
      <xdr:rowOff>38100</xdr:rowOff>
    </xdr:to>
    <xdr:pic>
      <xdr:nvPicPr>
        <xdr:cNvPr id="30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4343400" y="41290875"/>
          <a:ext cx="607219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11906</xdr:colOff>
      <xdr:row>62</xdr:row>
      <xdr:rowOff>0</xdr:rowOff>
    </xdr:from>
    <xdr:to>
      <xdr:col>4</xdr:col>
      <xdr:colOff>620306</xdr:colOff>
      <xdr:row>65</xdr:row>
      <xdr:rowOff>36900</xdr:rowOff>
    </xdr:to>
    <xdr:pic>
      <xdr:nvPicPr>
        <xdr:cNvPr id="4" name="Picture 3"/>
        <xdr:cNvPicPr preferRelativeResize="0"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45781" y="11977688"/>
          <a:ext cx="608400" cy="608400"/>
        </a:xfrm>
        <a:prstGeom prst="rect">
          <a:avLst/>
        </a:prstGeom>
      </xdr:spPr>
    </xdr:pic>
    <xdr:clientData/>
  </xdr:twoCellAnchor>
  <xdr:twoCellAnchor>
    <xdr:from>
      <xdr:col>4</xdr:col>
      <xdr:colOff>11906</xdr:colOff>
      <xdr:row>87</xdr:row>
      <xdr:rowOff>0</xdr:rowOff>
    </xdr:from>
    <xdr:to>
      <xdr:col>4</xdr:col>
      <xdr:colOff>620306</xdr:colOff>
      <xdr:row>90</xdr:row>
      <xdr:rowOff>36900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45781" y="16823531"/>
          <a:ext cx="608400" cy="608400"/>
        </a:xfrm>
        <a:prstGeom prst="rect">
          <a:avLst/>
        </a:prstGeom>
      </xdr:spPr>
    </xdr:pic>
    <xdr:clientData/>
  </xdr:twoCellAnchor>
  <xdr:twoCellAnchor>
    <xdr:from>
      <xdr:col>4</xdr:col>
      <xdr:colOff>11906</xdr:colOff>
      <xdr:row>109</xdr:row>
      <xdr:rowOff>0</xdr:rowOff>
    </xdr:from>
    <xdr:to>
      <xdr:col>4</xdr:col>
      <xdr:colOff>620306</xdr:colOff>
      <xdr:row>112</xdr:row>
      <xdr:rowOff>36900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45781" y="21014531"/>
          <a:ext cx="608400" cy="608400"/>
        </a:xfrm>
        <a:prstGeom prst="rect">
          <a:avLst/>
        </a:prstGeom>
      </xdr:spPr>
    </xdr:pic>
    <xdr:clientData/>
  </xdr:twoCellAnchor>
  <xdr:twoCellAnchor>
    <xdr:from>
      <xdr:col>4</xdr:col>
      <xdr:colOff>11906</xdr:colOff>
      <xdr:row>131</xdr:row>
      <xdr:rowOff>0</xdr:rowOff>
    </xdr:from>
    <xdr:to>
      <xdr:col>4</xdr:col>
      <xdr:colOff>620306</xdr:colOff>
      <xdr:row>134</xdr:row>
      <xdr:rowOff>36900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45781" y="25205531"/>
          <a:ext cx="608400" cy="608400"/>
        </a:xfrm>
        <a:prstGeom prst="rect">
          <a:avLst/>
        </a:prstGeom>
      </xdr:spPr>
    </xdr:pic>
    <xdr:clientData/>
  </xdr:twoCellAnchor>
  <xdr:twoCellAnchor>
    <xdr:from>
      <xdr:col>4</xdr:col>
      <xdr:colOff>11906</xdr:colOff>
      <xdr:row>153</xdr:row>
      <xdr:rowOff>0</xdr:rowOff>
    </xdr:from>
    <xdr:to>
      <xdr:col>4</xdr:col>
      <xdr:colOff>620306</xdr:colOff>
      <xdr:row>156</xdr:row>
      <xdr:rowOff>36900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45781" y="29396531"/>
          <a:ext cx="608400" cy="608400"/>
        </a:xfrm>
        <a:prstGeom prst="rect">
          <a:avLst/>
        </a:prstGeom>
      </xdr:spPr>
    </xdr:pic>
    <xdr:clientData/>
  </xdr:twoCellAnchor>
  <xdr:twoCellAnchor>
    <xdr:from>
      <xdr:col>4</xdr:col>
      <xdr:colOff>11906</xdr:colOff>
      <xdr:row>214</xdr:row>
      <xdr:rowOff>0</xdr:rowOff>
    </xdr:from>
    <xdr:to>
      <xdr:col>4</xdr:col>
      <xdr:colOff>619125</xdr:colOff>
      <xdr:row>217</xdr:row>
      <xdr:rowOff>38100</xdr:rowOff>
    </xdr:to>
    <xdr:pic>
      <xdr:nvPicPr>
        <xdr:cNvPr id="34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4345781" y="41183719"/>
          <a:ext cx="607219" cy="60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11906</xdr:colOff>
      <xdr:row>311</xdr:row>
      <xdr:rowOff>0</xdr:rowOff>
    </xdr:from>
    <xdr:to>
      <xdr:col>4</xdr:col>
      <xdr:colOff>621506</xdr:colOff>
      <xdr:row>314</xdr:row>
      <xdr:rowOff>38100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45781" y="59912250"/>
          <a:ext cx="609600" cy="609600"/>
        </a:xfrm>
        <a:prstGeom prst="rect">
          <a:avLst/>
        </a:prstGeom>
      </xdr:spPr>
    </xdr:pic>
    <xdr:clientData/>
  </xdr:twoCellAnchor>
  <xdr:twoCellAnchor>
    <xdr:from>
      <xdr:col>4</xdr:col>
      <xdr:colOff>11906</xdr:colOff>
      <xdr:row>322</xdr:row>
      <xdr:rowOff>0</xdr:rowOff>
    </xdr:from>
    <xdr:to>
      <xdr:col>4</xdr:col>
      <xdr:colOff>621506</xdr:colOff>
      <xdr:row>325</xdr:row>
      <xdr:rowOff>38100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45781" y="62007750"/>
          <a:ext cx="609600" cy="609600"/>
        </a:xfrm>
        <a:prstGeom prst="rect">
          <a:avLst/>
        </a:prstGeom>
      </xdr:spPr>
    </xdr:pic>
    <xdr:clientData/>
  </xdr:twoCellAnchor>
  <xdr:twoCellAnchor>
    <xdr:from>
      <xdr:col>4</xdr:col>
      <xdr:colOff>11906</xdr:colOff>
      <xdr:row>333</xdr:row>
      <xdr:rowOff>0</xdr:rowOff>
    </xdr:from>
    <xdr:to>
      <xdr:col>4</xdr:col>
      <xdr:colOff>621506</xdr:colOff>
      <xdr:row>336</xdr:row>
      <xdr:rowOff>38100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45781" y="64103250"/>
          <a:ext cx="609600" cy="609600"/>
        </a:xfrm>
        <a:prstGeom prst="rect">
          <a:avLst/>
        </a:prstGeom>
      </xdr:spPr>
    </xdr:pic>
    <xdr:clientData/>
  </xdr:twoCellAnchor>
  <xdr:twoCellAnchor>
    <xdr:from>
      <xdr:col>4</xdr:col>
      <xdr:colOff>11906</xdr:colOff>
      <xdr:row>344</xdr:row>
      <xdr:rowOff>0</xdr:rowOff>
    </xdr:from>
    <xdr:to>
      <xdr:col>4</xdr:col>
      <xdr:colOff>621506</xdr:colOff>
      <xdr:row>347</xdr:row>
      <xdr:rowOff>38100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45781" y="66198750"/>
          <a:ext cx="609600" cy="6096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</xdr:row>
      <xdr:rowOff>0</xdr:rowOff>
    </xdr:from>
    <xdr:ext cx="304800" cy="200025"/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696450" y="381000"/>
          <a:ext cx="304800" cy="2000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2</xdr:col>
      <xdr:colOff>0</xdr:colOff>
      <xdr:row>2</xdr:row>
      <xdr:rowOff>0</xdr:rowOff>
    </xdr:from>
    <xdr:ext cx="304800" cy="219075"/>
    <xdr:pic>
      <xdr:nvPicPr>
        <xdr:cNvPr id="7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696450" y="571500"/>
          <a:ext cx="304800" cy="2190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2</xdr:col>
      <xdr:colOff>0</xdr:colOff>
      <xdr:row>3</xdr:row>
      <xdr:rowOff>0</xdr:rowOff>
    </xdr:from>
    <xdr:ext cx="304800" cy="219075"/>
    <xdr:pic>
      <xdr:nvPicPr>
        <xdr:cNvPr id="8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696450" y="762000"/>
          <a:ext cx="304800" cy="2190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2</xdr:col>
      <xdr:colOff>0</xdr:colOff>
      <xdr:row>4</xdr:row>
      <xdr:rowOff>0</xdr:rowOff>
    </xdr:from>
    <xdr:ext cx="304800" cy="209550"/>
    <xdr:pic>
      <xdr:nvPicPr>
        <xdr:cNvPr id="9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96450" y="952500"/>
          <a:ext cx="304800" cy="2095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2</xdr:col>
      <xdr:colOff>0</xdr:colOff>
      <xdr:row>5</xdr:row>
      <xdr:rowOff>0</xdr:rowOff>
    </xdr:from>
    <xdr:ext cx="304800" cy="200025"/>
    <xdr:pic>
      <xdr:nvPicPr>
        <xdr:cNvPr id="10" name="Picture 2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9696450" y="1143000"/>
          <a:ext cx="304800" cy="2000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2</xdr:col>
      <xdr:colOff>0</xdr:colOff>
      <xdr:row>6</xdr:row>
      <xdr:rowOff>0</xdr:rowOff>
    </xdr:from>
    <xdr:ext cx="304800" cy="219075"/>
    <xdr:pic>
      <xdr:nvPicPr>
        <xdr:cNvPr id="11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9696450" y="1333500"/>
          <a:ext cx="304800" cy="2190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2</xdr:col>
      <xdr:colOff>0</xdr:colOff>
      <xdr:row>7</xdr:row>
      <xdr:rowOff>0</xdr:rowOff>
    </xdr:from>
    <xdr:ext cx="304800" cy="209550"/>
    <xdr:pic>
      <xdr:nvPicPr>
        <xdr:cNvPr id="12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9696450" y="1524000"/>
          <a:ext cx="304800" cy="2095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26"/>
  <sheetViews>
    <sheetView topLeftCell="B183" zoomScale="80" zoomScaleNormal="80" workbookViewId="0">
      <selection activeCell="D201" sqref="D201"/>
    </sheetView>
  </sheetViews>
  <sheetFormatPr defaultRowHeight="15" outlineLevelRow="1" x14ac:dyDescent="0.25"/>
  <cols>
    <col min="1" max="1" width="9.140625" hidden="1" customWidth="1"/>
    <col min="2" max="2" width="29.140625" style="108" customWidth="1"/>
    <col min="3" max="3" width="13.5703125" customWidth="1"/>
    <col min="4" max="4" width="18" customWidth="1"/>
    <col min="5" max="6" width="9.28515625" customWidth="1"/>
    <col min="7" max="7" width="25" customWidth="1"/>
    <col min="8" max="9" width="11.42578125" style="80" customWidth="1"/>
    <col min="10" max="10" width="14.140625" style="80" customWidth="1"/>
    <col min="11" max="11" width="8.7109375" style="80" customWidth="1"/>
    <col min="12" max="12" width="3.42578125" style="80" hidden="1" customWidth="1"/>
    <col min="13" max="13" width="25" style="80" customWidth="1"/>
    <col min="14" max="14" width="9.140625" style="80"/>
    <col min="15" max="15" width="12.28515625" style="80" customWidth="1"/>
    <col min="16" max="35" width="9.140625" style="80"/>
  </cols>
  <sheetData>
    <row r="1" spans="1:21" x14ac:dyDescent="0.25">
      <c r="A1" s="1"/>
      <c r="B1" s="103"/>
      <c r="C1" s="1"/>
      <c r="D1" s="1"/>
      <c r="E1" s="1"/>
      <c r="F1" s="1"/>
      <c r="G1" s="41"/>
      <c r="H1" s="11"/>
      <c r="I1" s="11"/>
      <c r="J1" s="31"/>
      <c r="K1" s="31"/>
      <c r="L1" s="31"/>
      <c r="M1" s="31"/>
      <c r="N1" s="31"/>
      <c r="O1" s="31"/>
      <c r="P1" s="31"/>
    </row>
    <row r="2" spans="1:21" x14ac:dyDescent="0.25">
      <c r="A2" s="1"/>
      <c r="B2" s="104" t="s">
        <v>7</v>
      </c>
      <c r="C2" s="69" t="s">
        <v>71</v>
      </c>
      <c r="D2" s="70">
        <v>50</v>
      </c>
      <c r="E2" s="1"/>
      <c r="F2" s="1"/>
      <c r="G2" s="39" t="s">
        <v>105</v>
      </c>
      <c r="H2" s="19"/>
      <c r="I2" s="19"/>
      <c r="J2" s="33"/>
      <c r="K2" s="31"/>
      <c r="L2" s="31"/>
      <c r="M2" s="32"/>
      <c r="N2" s="33"/>
      <c r="O2" s="33"/>
      <c r="P2" s="31"/>
      <c r="T2" s="99"/>
      <c r="U2" s="99"/>
    </row>
    <row r="3" spans="1:21" outlineLevel="1" x14ac:dyDescent="0.25">
      <c r="A3" s="3" t="s">
        <v>7</v>
      </c>
      <c r="B3" s="105" t="s">
        <v>0</v>
      </c>
      <c r="C3" s="56">
        <v>425827</v>
      </c>
      <c r="D3" s="14">
        <f t="shared" ref="D3:D9" si="0">ROUND(C3*(1+(0.1/(1+$D$2))),0)</f>
        <v>426662</v>
      </c>
      <c r="E3" s="1"/>
      <c r="F3" s="1"/>
      <c r="G3" s="42">
        <f>SUMIF(Overview!$G$11:$G$29,A3,Overview!$K$11:$K$29)*D3</f>
        <v>174931420</v>
      </c>
      <c r="H3" s="11"/>
      <c r="I3" s="11"/>
      <c r="J3" s="34"/>
      <c r="K3" s="31"/>
      <c r="L3" s="31"/>
      <c r="M3" s="35"/>
      <c r="N3" s="31"/>
      <c r="O3" s="34"/>
      <c r="P3" s="31"/>
      <c r="T3" s="99"/>
      <c r="U3" s="99"/>
    </row>
    <row r="4" spans="1:21" outlineLevel="1" x14ac:dyDescent="0.25">
      <c r="A4" s="3" t="s">
        <v>7</v>
      </c>
      <c r="B4" s="105" t="s">
        <v>1</v>
      </c>
      <c r="C4" s="56">
        <v>100006</v>
      </c>
      <c r="D4" s="14">
        <f t="shared" si="0"/>
        <v>100202</v>
      </c>
      <c r="E4" s="1"/>
      <c r="F4" s="1"/>
      <c r="G4" s="42">
        <f>SUMIF(Overview!$G$11:$G$29,A4,Overview!$K$11:$K$29)*D4</f>
        <v>41082820</v>
      </c>
      <c r="H4" s="11"/>
      <c r="I4" s="11"/>
      <c r="J4" s="34"/>
      <c r="K4" s="31"/>
      <c r="L4" s="31"/>
      <c r="M4" s="35"/>
      <c r="N4" s="31"/>
      <c r="O4" s="34"/>
      <c r="P4" s="31"/>
      <c r="T4" s="99"/>
      <c r="U4" s="99"/>
    </row>
    <row r="5" spans="1:21" outlineLevel="1" x14ac:dyDescent="0.25">
      <c r="A5" s="3" t="s">
        <v>7</v>
      </c>
      <c r="B5" s="105" t="s">
        <v>2</v>
      </c>
      <c r="C5" s="56">
        <v>38992</v>
      </c>
      <c r="D5" s="14">
        <f t="shared" si="0"/>
        <v>39068</v>
      </c>
      <c r="E5" s="17"/>
      <c r="F5" s="17"/>
      <c r="G5" s="42">
        <f>SUMIF(Overview!$G$11:$G$29,A5,Overview!$K$11:$K$29)*D5</f>
        <v>16017880</v>
      </c>
      <c r="H5" s="11"/>
      <c r="I5" s="11"/>
      <c r="J5" s="34"/>
      <c r="K5" s="31"/>
      <c r="L5" s="31"/>
      <c r="M5" s="35"/>
      <c r="N5" s="31"/>
      <c r="O5" s="34"/>
      <c r="P5" s="36"/>
      <c r="T5" s="99"/>
      <c r="U5" s="99"/>
    </row>
    <row r="6" spans="1:21" outlineLevel="1" x14ac:dyDescent="0.25">
      <c r="A6" s="3" t="s">
        <v>7</v>
      </c>
      <c r="B6" s="105" t="s">
        <v>3</v>
      </c>
      <c r="C6" s="56">
        <v>6398</v>
      </c>
      <c r="D6" s="14">
        <f t="shared" si="0"/>
        <v>6411</v>
      </c>
      <c r="E6" s="1"/>
      <c r="F6" s="1"/>
      <c r="G6" s="42">
        <f>SUMIF(Overview!$G$11:$G$29,A6,Overview!$K$11:$K$29)*D6</f>
        <v>2628510</v>
      </c>
      <c r="H6" s="11"/>
      <c r="I6" s="11"/>
      <c r="J6" s="34"/>
      <c r="K6" s="31"/>
      <c r="L6" s="31"/>
      <c r="M6" s="35"/>
      <c r="N6" s="31"/>
      <c r="O6" s="34"/>
      <c r="P6" s="31"/>
      <c r="T6" s="99"/>
      <c r="U6" s="99"/>
    </row>
    <row r="7" spans="1:21" outlineLevel="1" x14ac:dyDescent="0.25">
      <c r="A7" s="3" t="s">
        <v>7</v>
      </c>
      <c r="B7" s="105" t="s">
        <v>4</v>
      </c>
      <c r="C7" s="56">
        <v>1927</v>
      </c>
      <c r="D7" s="14">
        <f t="shared" si="0"/>
        <v>1931</v>
      </c>
      <c r="E7" s="1"/>
      <c r="F7" s="1"/>
      <c r="G7" s="42">
        <f>SUMIF(Overview!$G$11:$G$29,A7,Overview!$K$11:$K$29)*D7</f>
        <v>791710</v>
      </c>
      <c r="H7" s="11"/>
      <c r="I7" s="11"/>
      <c r="J7" s="34"/>
      <c r="K7" s="31"/>
      <c r="L7" s="31"/>
      <c r="M7" s="35"/>
      <c r="N7" s="31"/>
      <c r="O7" s="34"/>
      <c r="P7" s="31"/>
      <c r="T7" s="99"/>
      <c r="U7" s="99"/>
    </row>
    <row r="8" spans="1:21" outlineLevel="1" x14ac:dyDescent="0.25">
      <c r="A8" s="3" t="s">
        <v>7</v>
      </c>
      <c r="B8" s="105" t="s">
        <v>5</v>
      </c>
      <c r="C8" s="56">
        <v>307</v>
      </c>
      <c r="D8" s="14">
        <f t="shared" si="0"/>
        <v>308</v>
      </c>
      <c r="E8" s="1"/>
      <c r="F8" s="1"/>
      <c r="G8" s="42">
        <f>SUMIF(Overview!$G$11:$G$29,A8,Overview!$K$11:$K$29)*D8</f>
        <v>126280</v>
      </c>
      <c r="H8" s="11"/>
      <c r="I8" s="11"/>
      <c r="J8" s="34"/>
      <c r="K8" s="31"/>
      <c r="L8" s="31"/>
      <c r="M8" s="35"/>
      <c r="N8" s="31"/>
      <c r="O8" s="34"/>
      <c r="P8" s="31"/>
      <c r="T8" s="99"/>
      <c r="U8" s="99"/>
    </row>
    <row r="9" spans="1:21" outlineLevel="1" x14ac:dyDescent="0.25">
      <c r="A9" s="3" t="s">
        <v>7</v>
      </c>
      <c r="B9" s="105" t="s">
        <v>6</v>
      </c>
      <c r="C9" s="56">
        <v>137</v>
      </c>
      <c r="D9" s="14">
        <f t="shared" si="0"/>
        <v>137</v>
      </c>
      <c r="E9" s="1"/>
      <c r="F9" s="1"/>
      <c r="G9" s="42">
        <f>SUMIF(Overview!$G$11:$G$29,A9,Overview!$K$11:$K$29)*D9</f>
        <v>56170</v>
      </c>
      <c r="H9" s="11"/>
      <c r="I9" s="11"/>
      <c r="J9" s="34"/>
      <c r="K9" s="31"/>
      <c r="L9" s="31"/>
      <c r="M9" s="35"/>
      <c r="N9" s="31"/>
      <c r="O9" s="34"/>
      <c r="P9" s="31"/>
    </row>
    <row r="10" spans="1:21" x14ac:dyDescent="0.25">
      <c r="A10" s="3" t="s">
        <v>7</v>
      </c>
      <c r="B10" s="104" t="s">
        <v>35</v>
      </c>
      <c r="C10" s="81"/>
      <c r="D10" s="84">
        <f>Overview!$B$2*D3+Overview!$B$3*D4+Overview!$B$4*D5+Overview!$B$5*D6+Overview!$B$6*D7+Overview!$B$7*D8+Overview!$B$8*D9</f>
        <v>7751060.0700000003</v>
      </c>
      <c r="E10" s="1"/>
      <c r="F10" s="1"/>
      <c r="G10" s="40">
        <f>SUMIF(Overview!$G$11:$G$29,A10,Overview!$K$11:$K$29)*D10</f>
        <v>3177934628.7000003</v>
      </c>
      <c r="H10" s="29"/>
      <c r="I10" s="29"/>
      <c r="J10" s="37"/>
      <c r="K10" s="31"/>
      <c r="L10" s="31"/>
      <c r="M10" s="32"/>
      <c r="N10" s="34"/>
      <c r="O10" s="37"/>
      <c r="P10" s="31"/>
      <c r="T10" s="99"/>
    </row>
    <row r="11" spans="1:21" x14ac:dyDescent="0.25">
      <c r="A11" s="11"/>
      <c r="B11" s="103"/>
      <c r="C11" s="1"/>
      <c r="D11" s="1"/>
      <c r="E11" s="1"/>
      <c r="F11" s="1"/>
      <c r="G11" s="11"/>
      <c r="H11" s="11"/>
      <c r="I11" s="11"/>
      <c r="J11" s="31"/>
      <c r="K11" s="31"/>
      <c r="L11" s="31"/>
      <c r="M11" s="31"/>
      <c r="N11" s="31"/>
      <c r="O11" s="31"/>
      <c r="P11" s="31"/>
      <c r="T11" s="99"/>
    </row>
    <row r="12" spans="1:21" x14ac:dyDescent="0.25">
      <c r="A12" s="11"/>
      <c r="B12" s="103"/>
      <c r="C12" s="1"/>
      <c r="D12" s="1"/>
      <c r="E12" s="1"/>
      <c r="F12" s="1"/>
      <c r="G12" s="11"/>
      <c r="H12" s="11"/>
      <c r="I12" s="11"/>
      <c r="J12" s="31"/>
      <c r="K12" s="31"/>
      <c r="L12" s="31"/>
      <c r="M12" s="31"/>
      <c r="N12" s="31"/>
      <c r="O12" s="31"/>
      <c r="P12" s="31"/>
      <c r="T12" s="99"/>
    </row>
    <row r="13" spans="1:21" x14ac:dyDescent="0.25">
      <c r="A13" s="11"/>
      <c r="B13" s="104" t="s">
        <v>8</v>
      </c>
      <c r="C13" s="69" t="s">
        <v>71</v>
      </c>
      <c r="D13" s="70">
        <v>50</v>
      </c>
      <c r="E13" s="1"/>
      <c r="F13" s="1"/>
      <c r="G13" s="39" t="s">
        <v>105</v>
      </c>
      <c r="H13" s="19"/>
      <c r="I13" s="19"/>
      <c r="J13" s="33"/>
      <c r="K13" s="31"/>
      <c r="L13" s="31"/>
      <c r="M13" s="32"/>
      <c r="N13" s="33"/>
      <c r="O13" s="33"/>
      <c r="P13" s="31"/>
      <c r="T13" s="99"/>
    </row>
    <row r="14" spans="1:21" outlineLevel="1" x14ac:dyDescent="0.25">
      <c r="A14" s="3" t="s">
        <v>8</v>
      </c>
      <c r="B14" s="105" t="s">
        <v>0</v>
      </c>
      <c r="C14" s="56">
        <v>294276</v>
      </c>
      <c r="D14" s="14">
        <f t="shared" ref="D14:D20" si="1">ROUND(C14*(1+(0.1/(1+$D$13))),0)</f>
        <v>294853</v>
      </c>
      <c r="E14" s="1"/>
      <c r="F14" s="1"/>
      <c r="G14" s="42">
        <f>SUMIF(Overview!$G$11:$G$29,A14,Overview!$K$11:$K$29)*D14</f>
        <v>151259589</v>
      </c>
      <c r="H14" s="1"/>
      <c r="I14" s="1"/>
      <c r="J14" s="34"/>
      <c r="K14" s="31"/>
      <c r="L14" s="31"/>
      <c r="M14" s="35"/>
      <c r="N14" s="31"/>
      <c r="O14" s="34"/>
      <c r="P14" s="31"/>
      <c r="T14" s="99"/>
    </row>
    <row r="15" spans="1:21" outlineLevel="1" x14ac:dyDescent="0.25">
      <c r="A15" s="3" t="s">
        <v>8</v>
      </c>
      <c r="B15" s="105" t="s">
        <v>1</v>
      </c>
      <c r="C15" s="56">
        <v>97058</v>
      </c>
      <c r="D15" s="14">
        <f t="shared" si="1"/>
        <v>97248</v>
      </c>
      <c r="E15" s="1"/>
      <c r="F15" s="1"/>
      <c r="G15" s="42">
        <f>SUMIF(Overview!$G$11:$G$29,A15,Overview!$K$11:$K$29)*D15</f>
        <v>49888224</v>
      </c>
      <c r="H15" s="1"/>
      <c r="I15" s="1"/>
      <c r="J15" s="34"/>
      <c r="K15" s="31"/>
      <c r="L15" s="31"/>
      <c r="M15" s="35"/>
      <c r="N15" s="31"/>
      <c r="O15" s="34"/>
      <c r="P15" s="31"/>
      <c r="T15" s="99"/>
    </row>
    <row r="16" spans="1:21" outlineLevel="1" x14ac:dyDescent="0.25">
      <c r="A16" s="3" t="s">
        <v>8</v>
      </c>
      <c r="B16" s="105" t="s">
        <v>2</v>
      </c>
      <c r="C16" s="56">
        <v>35592</v>
      </c>
      <c r="D16" s="14">
        <f t="shared" si="1"/>
        <v>35662</v>
      </c>
      <c r="E16" s="17"/>
      <c r="F16" s="17"/>
      <c r="G16" s="42">
        <f>SUMIF(Overview!$G$11:$G$29,A16,Overview!$K$11:$K$29)*D16</f>
        <v>18294606</v>
      </c>
      <c r="H16" s="1"/>
      <c r="I16" s="1"/>
      <c r="J16" s="34"/>
      <c r="K16" s="36"/>
      <c r="L16" s="31"/>
      <c r="M16" s="35"/>
      <c r="N16" s="31"/>
      <c r="O16" s="34"/>
      <c r="P16" s="36"/>
      <c r="T16" s="99"/>
    </row>
    <row r="17" spans="1:20" outlineLevel="1" x14ac:dyDescent="0.25">
      <c r="A17" s="3" t="s">
        <v>8</v>
      </c>
      <c r="B17" s="105" t="s">
        <v>3</v>
      </c>
      <c r="C17" s="56">
        <v>5796</v>
      </c>
      <c r="D17" s="14">
        <f t="shared" si="1"/>
        <v>5807</v>
      </c>
      <c r="E17" s="1"/>
      <c r="F17" s="1"/>
      <c r="G17" s="42">
        <f>SUMIF(Overview!$G$11:$G$29,A17,Overview!$K$11:$K$29)*D17</f>
        <v>2978991</v>
      </c>
      <c r="H17" s="1"/>
      <c r="I17" s="1"/>
      <c r="J17" s="34"/>
      <c r="K17" s="31"/>
      <c r="L17" s="31"/>
      <c r="M17" s="35"/>
      <c r="N17" s="31"/>
      <c r="O17" s="34"/>
      <c r="P17" s="31"/>
      <c r="T17" s="99"/>
    </row>
    <row r="18" spans="1:20" outlineLevel="1" x14ac:dyDescent="0.25">
      <c r="A18" s="3" t="s">
        <v>8</v>
      </c>
      <c r="B18" s="105" t="s">
        <v>4</v>
      </c>
      <c r="C18" s="56">
        <v>1657</v>
      </c>
      <c r="D18" s="14">
        <f t="shared" si="1"/>
        <v>1660</v>
      </c>
      <c r="E18" s="1"/>
      <c r="F18" s="1"/>
      <c r="G18" s="42">
        <f>SUMIF(Overview!$G$11:$G$29,A18,Overview!$K$11:$K$29)*D18</f>
        <v>851580</v>
      </c>
      <c r="H18" s="1"/>
      <c r="I18" s="1"/>
      <c r="J18" s="34"/>
      <c r="K18" s="31"/>
      <c r="L18" s="31"/>
      <c r="M18" s="35"/>
      <c r="N18" s="31"/>
      <c r="O18" s="34"/>
      <c r="P18" s="31"/>
    </row>
    <row r="19" spans="1:20" outlineLevel="1" x14ac:dyDescent="0.25">
      <c r="A19" s="3" t="s">
        <v>8</v>
      </c>
      <c r="B19" s="105" t="s">
        <v>5</v>
      </c>
      <c r="C19" s="56">
        <v>297</v>
      </c>
      <c r="D19" s="14">
        <f t="shared" si="1"/>
        <v>298</v>
      </c>
      <c r="E19" s="1"/>
      <c r="F19" s="1"/>
      <c r="G19" s="42">
        <f>SUMIF(Overview!$G$11:$G$29,A19,Overview!$K$11:$K$29)*D19</f>
        <v>152874</v>
      </c>
      <c r="H19" s="1"/>
      <c r="I19" s="1"/>
      <c r="J19" s="34"/>
      <c r="K19" s="31"/>
      <c r="L19" s="31"/>
      <c r="M19" s="35"/>
      <c r="N19" s="31"/>
      <c r="O19" s="34"/>
      <c r="P19" s="31"/>
    </row>
    <row r="20" spans="1:20" outlineLevel="1" x14ac:dyDescent="0.25">
      <c r="A20" s="3" t="s">
        <v>8</v>
      </c>
      <c r="B20" s="105" t="s">
        <v>6</v>
      </c>
      <c r="C20" s="56">
        <v>126</v>
      </c>
      <c r="D20" s="14">
        <f t="shared" si="1"/>
        <v>126</v>
      </c>
      <c r="E20" s="1"/>
      <c r="F20" s="1"/>
      <c r="G20" s="42">
        <f>SUMIF(Overview!$G$11:$G$29,A20,Overview!$K$11:$K$29)*D20</f>
        <v>64638</v>
      </c>
      <c r="H20" s="1"/>
      <c r="I20" s="1"/>
      <c r="J20" s="34"/>
      <c r="K20" s="31"/>
      <c r="L20" s="31"/>
      <c r="M20" s="35"/>
      <c r="N20" s="31"/>
      <c r="O20" s="34"/>
      <c r="P20" s="31"/>
    </row>
    <row r="21" spans="1:20" x14ac:dyDescent="0.25">
      <c r="A21" s="3" t="s">
        <v>8</v>
      </c>
      <c r="B21" s="104" t="s">
        <v>35</v>
      </c>
      <c r="C21" s="81"/>
      <c r="D21" s="84">
        <f>Overview!$B$2*D14+Overview!$B$3*D15+Overview!$B$4*D16+Overview!$B$5*D17+Overview!$B$6*D18+Overview!$B$7*D19+Overview!$B$8*D20</f>
        <v>6625811.4499999993</v>
      </c>
      <c r="E21" s="1"/>
      <c r="F21" s="1"/>
      <c r="G21" s="40">
        <f>SUMIF(Overview!$G$11:$G$29,A21,Overview!$K$11:$K$29)*D21</f>
        <v>3399041273.8499994</v>
      </c>
      <c r="H21" s="1"/>
      <c r="I21" s="1"/>
      <c r="J21" s="37"/>
      <c r="K21" s="31"/>
      <c r="L21" s="31"/>
      <c r="M21" s="32"/>
      <c r="N21" s="34"/>
      <c r="O21" s="37"/>
      <c r="P21" s="31"/>
    </row>
    <row r="22" spans="1:20" x14ac:dyDescent="0.25">
      <c r="A22" s="11"/>
      <c r="B22" s="103"/>
      <c r="C22" s="1"/>
      <c r="D22" s="1"/>
      <c r="E22" s="1"/>
      <c r="F22" s="1"/>
      <c r="G22" s="11"/>
      <c r="H22" s="1"/>
      <c r="I22" s="1"/>
      <c r="J22" s="31"/>
      <c r="K22" s="31"/>
      <c r="L22" s="31"/>
      <c r="M22" s="31"/>
      <c r="N22" s="31"/>
      <c r="O22" s="31"/>
      <c r="P22" s="31"/>
    </row>
    <row r="23" spans="1:20" x14ac:dyDescent="0.25">
      <c r="A23" s="11"/>
      <c r="B23" s="103"/>
      <c r="C23" s="1"/>
      <c r="D23" s="1"/>
      <c r="E23" s="1"/>
      <c r="F23" s="1"/>
      <c r="G23" s="11"/>
      <c r="H23" s="1"/>
      <c r="I23" s="1"/>
      <c r="J23" s="31"/>
      <c r="K23" s="31"/>
      <c r="L23" s="31"/>
      <c r="M23" s="31"/>
      <c r="N23" s="31"/>
      <c r="O23" s="31"/>
      <c r="P23" s="31"/>
    </row>
    <row r="24" spans="1:20" x14ac:dyDescent="0.25">
      <c r="A24" s="19"/>
      <c r="B24" s="104" t="s">
        <v>9</v>
      </c>
      <c r="C24" s="69" t="s">
        <v>71</v>
      </c>
      <c r="D24" s="70">
        <v>50</v>
      </c>
      <c r="E24" s="1"/>
      <c r="F24" s="1"/>
      <c r="G24" s="39" t="s">
        <v>105</v>
      </c>
      <c r="H24" s="1"/>
      <c r="I24" s="1"/>
      <c r="J24" s="33"/>
      <c r="K24" s="31"/>
      <c r="L24" s="31"/>
      <c r="M24" s="32"/>
      <c r="N24" s="33"/>
      <c r="O24" s="33"/>
      <c r="P24" s="31"/>
    </row>
    <row r="25" spans="1:20" outlineLevel="1" x14ac:dyDescent="0.25">
      <c r="A25" s="3" t="s">
        <v>9</v>
      </c>
      <c r="B25" s="105" t="s">
        <v>0</v>
      </c>
      <c r="C25" s="56">
        <v>787412</v>
      </c>
      <c r="D25" s="14">
        <f t="shared" ref="D25:D31" si="2">ROUND(C25*(1+(0.1/(1+$D$24))),0)</f>
        <v>788956</v>
      </c>
      <c r="E25" s="1"/>
      <c r="F25" s="1"/>
      <c r="G25" s="42">
        <f>SUMIF(Overview!$G$11:$G$29,A25,Overview!$K$11:$K$29)*D25</f>
        <v>0</v>
      </c>
      <c r="H25" s="1"/>
      <c r="I25" s="1"/>
      <c r="J25" s="34"/>
      <c r="K25" s="31"/>
      <c r="L25" s="31"/>
      <c r="M25" s="35"/>
      <c r="N25" s="31"/>
      <c r="O25" s="34"/>
      <c r="P25" s="31"/>
    </row>
    <row r="26" spans="1:20" outlineLevel="1" x14ac:dyDescent="0.25">
      <c r="A26" s="3" t="s">
        <v>9</v>
      </c>
      <c r="B26" s="105" t="s">
        <v>1</v>
      </c>
      <c r="C26" s="56">
        <v>64939</v>
      </c>
      <c r="D26" s="14">
        <f t="shared" si="2"/>
        <v>65066</v>
      </c>
      <c r="E26" s="1"/>
      <c r="F26" s="1"/>
      <c r="G26" s="42">
        <f>SUMIF(Overview!$G$11:$G$29,A26,Overview!$K$11:$K$29)*D26</f>
        <v>0</v>
      </c>
      <c r="H26" s="1"/>
      <c r="I26" s="1"/>
      <c r="J26" s="34"/>
      <c r="K26" s="31"/>
      <c r="L26" s="31"/>
      <c r="M26" s="35"/>
      <c r="N26" s="31"/>
      <c r="O26" s="34"/>
      <c r="P26" s="31"/>
    </row>
    <row r="27" spans="1:20" outlineLevel="1" x14ac:dyDescent="0.25">
      <c r="A27" s="3" t="s">
        <v>9</v>
      </c>
      <c r="B27" s="105" t="s">
        <v>2</v>
      </c>
      <c r="C27" s="56">
        <v>22154</v>
      </c>
      <c r="D27" s="14">
        <f t="shared" si="2"/>
        <v>22197</v>
      </c>
      <c r="E27" s="1"/>
      <c r="F27" s="1"/>
      <c r="G27" s="42">
        <f>SUMIF(Overview!$G$11:$G$29,A27,Overview!$K$11:$K$29)*D27</f>
        <v>0</v>
      </c>
      <c r="H27" s="1"/>
      <c r="I27" s="1"/>
      <c r="J27" s="34"/>
      <c r="K27" s="31"/>
      <c r="L27" s="31"/>
      <c r="M27" s="35"/>
      <c r="N27" s="31"/>
      <c r="O27" s="34"/>
      <c r="P27" s="31"/>
    </row>
    <row r="28" spans="1:20" outlineLevel="1" x14ac:dyDescent="0.25">
      <c r="A28" s="3" t="s">
        <v>9</v>
      </c>
      <c r="B28" s="105" t="s">
        <v>3</v>
      </c>
      <c r="C28" s="56">
        <v>3154</v>
      </c>
      <c r="D28" s="14">
        <f t="shared" si="2"/>
        <v>3160</v>
      </c>
      <c r="E28" s="1"/>
      <c r="F28" s="1"/>
      <c r="G28" s="42">
        <f>SUMIF(Overview!$G$11:$G$29,A28,Overview!$K$11:$K$29)*D28</f>
        <v>0</v>
      </c>
      <c r="H28" s="1"/>
      <c r="I28" s="1"/>
      <c r="J28" s="34"/>
      <c r="K28" s="31"/>
      <c r="L28" s="31"/>
      <c r="M28" s="35"/>
      <c r="N28" s="31"/>
      <c r="O28" s="34"/>
      <c r="P28" s="31"/>
    </row>
    <row r="29" spans="1:20" outlineLevel="1" x14ac:dyDescent="0.25">
      <c r="A29" s="3" t="s">
        <v>9</v>
      </c>
      <c r="B29" s="105" t="s">
        <v>4</v>
      </c>
      <c r="C29" s="56">
        <v>898</v>
      </c>
      <c r="D29" s="14">
        <f t="shared" si="2"/>
        <v>900</v>
      </c>
      <c r="E29" s="1"/>
      <c r="F29" s="1"/>
      <c r="G29" s="42">
        <f>SUMIF(Overview!$G$11:$G$29,A29,Overview!$K$11:$K$29)*D29</f>
        <v>0</v>
      </c>
      <c r="H29" s="1"/>
      <c r="I29" s="1"/>
      <c r="J29" s="34"/>
      <c r="K29" s="31"/>
      <c r="L29" s="31"/>
      <c r="M29" s="35"/>
      <c r="N29" s="31"/>
      <c r="O29" s="34"/>
      <c r="P29" s="31"/>
    </row>
    <row r="30" spans="1:20" outlineLevel="1" x14ac:dyDescent="0.25">
      <c r="A30" s="3" t="s">
        <v>9</v>
      </c>
      <c r="B30" s="105" t="s">
        <v>5</v>
      </c>
      <c r="C30" s="56">
        <v>129</v>
      </c>
      <c r="D30" s="14">
        <f t="shared" si="2"/>
        <v>129</v>
      </c>
      <c r="E30" s="1"/>
      <c r="F30" s="1"/>
      <c r="G30" s="42">
        <f>SUMIF(Overview!$G$11:$G$29,A30,Overview!$K$11:$K$29)*D30</f>
        <v>0</v>
      </c>
      <c r="H30" s="1"/>
      <c r="I30" s="1"/>
      <c r="J30" s="34"/>
      <c r="K30" s="31"/>
      <c r="L30" s="31"/>
      <c r="M30" s="35"/>
      <c r="N30" s="31"/>
      <c r="O30" s="34"/>
      <c r="P30" s="31"/>
    </row>
    <row r="31" spans="1:20" outlineLevel="1" x14ac:dyDescent="0.25">
      <c r="A31" s="3" t="s">
        <v>9</v>
      </c>
      <c r="B31" s="105" t="s">
        <v>6</v>
      </c>
      <c r="C31" s="56">
        <v>29</v>
      </c>
      <c r="D31" s="14">
        <f t="shared" si="2"/>
        <v>29</v>
      </c>
      <c r="E31" s="1"/>
      <c r="F31" s="1"/>
      <c r="G31" s="42">
        <f>SUMIF(Overview!$G$11:$G$29,A31,Overview!$K$11:$K$29)*D31</f>
        <v>0</v>
      </c>
      <c r="H31" s="1"/>
      <c r="I31" s="1"/>
      <c r="J31" s="34"/>
      <c r="K31" s="31"/>
      <c r="L31" s="31"/>
      <c r="M31" s="35"/>
      <c r="N31" s="31"/>
      <c r="O31" s="34"/>
      <c r="P31" s="31"/>
    </row>
    <row r="32" spans="1:20" x14ac:dyDescent="0.25">
      <c r="A32" s="3" t="s">
        <v>9</v>
      </c>
      <c r="B32" s="104" t="s">
        <v>35</v>
      </c>
      <c r="C32" s="81"/>
      <c r="D32" s="84">
        <f>Overview!$B$2*D25+Overview!$B$3*D26+Overview!$B$4*D27+Overview!$B$5*D28+Overview!$B$6*D29+Overview!$B$7*D30+Overview!$B$8*D31</f>
        <v>6811191.1600000001</v>
      </c>
      <c r="E32" s="1"/>
      <c r="F32" s="1"/>
      <c r="G32" s="40">
        <f>SUMIF(Overview!$G$11:$G$29,A32,Overview!$K$11:$K$29)*D32</f>
        <v>0</v>
      </c>
      <c r="H32" s="1"/>
      <c r="I32" s="1"/>
      <c r="J32" s="37"/>
      <c r="K32" s="31"/>
      <c r="L32" s="31"/>
      <c r="M32" s="32"/>
      <c r="N32" s="34"/>
      <c r="O32" s="37"/>
      <c r="P32" s="31"/>
    </row>
    <row r="33" spans="1:16" x14ac:dyDescent="0.25">
      <c r="A33" s="11"/>
      <c r="B33" s="103"/>
      <c r="C33" s="1"/>
      <c r="D33" s="1"/>
      <c r="E33" s="1"/>
      <c r="F33" s="1"/>
      <c r="G33" s="11"/>
      <c r="H33" s="1"/>
      <c r="I33" s="1"/>
      <c r="J33" s="31"/>
      <c r="K33" s="31"/>
      <c r="L33" s="31"/>
      <c r="M33" s="31"/>
      <c r="N33" s="31"/>
      <c r="O33" s="31"/>
      <c r="P33" s="31"/>
    </row>
    <row r="34" spans="1:16" x14ac:dyDescent="0.25">
      <c r="A34" s="11"/>
      <c r="B34" s="103"/>
      <c r="C34" s="1"/>
      <c r="D34" s="1"/>
      <c r="E34" s="1"/>
      <c r="F34" s="1"/>
      <c r="G34" s="11"/>
      <c r="H34" s="1"/>
      <c r="I34" s="1"/>
      <c r="J34" s="31"/>
      <c r="K34" s="31"/>
      <c r="L34" s="31"/>
      <c r="M34" s="31"/>
      <c r="N34" s="31"/>
      <c r="O34" s="31"/>
      <c r="P34" s="31"/>
    </row>
    <row r="35" spans="1:16" x14ac:dyDescent="0.25">
      <c r="A35" s="11"/>
      <c r="B35" s="104" t="s">
        <v>10</v>
      </c>
      <c r="C35" s="69" t="s">
        <v>71</v>
      </c>
      <c r="D35" s="70">
        <v>50</v>
      </c>
      <c r="E35" s="1"/>
      <c r="F35" s="1"/>
      <c r="G35" s="39" t="s">
        <v>105</v>
      </c>
      <c r="H35" s="1"/>
      <c r="I35" s="1"/>
      <c r="J35" s="33"/>
      <c r="K35" s="31"/>
      <c r="L35" s="31"/>
      <c r="M35" s="32"/>
      <c r="N35" s="33"/>
      <c r="O35" s="33"/>
      <c r="P35" s="31"/>
    </row>
    <row r="36" spans="1:16" outlineLevel="1" x14ac:dyDescent="0.25">
      <c r="A36" s="3" t="s">
        <v>10</v>
      </c>
      <c r="B36" s="105" t="s">
        <v>0</v>
      </c>
      <c r="C36" s="56">
        <v>576354</v>
      </c>
      <c r="D36" s="14">
        <f>ROUND(C36*(1+(0.1/(1+$D$35))),0)</f>
        <v>577484</v>
      </c>
      <c r="E36" s="1"/>
      <c r="F36" s="1"/>
      <c r="G36" s="42">
        <f>SUMIF(Overview!$G$11:$G$29,A36,Overview!$K$11:$K$29)*D36</f>
        <v>296249292</v>
      </c>
      <c r="H36" s="1"/>
      <c r="I36" s="1"/>
      <c r="J36" s="34"/>
      <c r="K36" s="31"/>
      <c r="L36" s="31"/>
      <c r="M36" s="35"/>
      <c r="N36" s="31"/>
      <c r="O36" s="34"/>
      <c r="P36" s="31"/>
    </row>
    <row r="37" spans="1:16" outlineLevel="1" x14ac:dyDescent="0.25">
      <c r="A37" s="3" t="s">
        <v>10</v>
      </c>
      <c r="B37" s="105" t="s">
        <v>1</v>
      </c>
      <c r="C37" s="56">
        <v>125632</v>
      </c>
      <c r="D37" s="14">
        <f>ROUND(C37*(1+(0.1/(1+$D$35))),0)</f>
        <v>125878</v>
      </c>
      <c r="E37" s="1"/>
      <c r="F37" s="1"/>
      <c r="G37" s="42">
        <f>SUMIF(Overview!$G$11:$G$29,A37,Overview!$K$11:$K$29)*D37</f>
        <v>64575414</v>
      </c>
      <c r="H37" s="1"/>
      <c r="I37" s="1"/>
      <c r="J37" s="34"/>
      <c r="K37" s="31"/>
      <c r="L37" s="31"/>
      <c r="M37" s="35"/>
      <c r="N37" s="31"/>
      <c r="O37" s="34"/>
      <c r="P37" s="31"/>
    </row>
    <row r="38" spans="1:16" outlineLevel="1" x14ac:dyDescent="0.25">
      <c r="A38" s="3" t="s">
        <v>10</v>
      </c>
      <c r="B38" s="105" t="s">
        <v>2</v>
      </c>
      <c r="C38" s="56">
        <v>43624</v>
      </c>
      <c r="D38" s="14">
        <f>ROUND(C38*(1+(0.1/(1+$D$35))),0)</f>
        <v>43710</v>
      </c>
      <c r="E38" s="1"/>
      <c r="F38" s="1"/>
      <c r="G38" s="42">
        <f>SUMIF(Overview!$G$11:$G$29,A38,Overview!$K$11:$K$29)*D38</f>
        <v>22423230</v>
      </c>
      <c r="H38" s="1"/>
      <c r="I38" s="1"/>
      <c r="J38" s="34"/>
      <c r="K38" s="31"/>
      <c r="L38" s="31"/>
      <c r="M38" s="35"/>
      <c r="N38" s="31"/>
      <c r="O38" s="34"/>
      <c r="P38" s="38"/>
    </row>
    <row r="39" spans="1:16" outlineLevel="1" x14ac:dyDescent="0.25">
      <c r="A39" s="3" t="s">
        <v>10</v>
      </c>
      <c r="B39" s="105" t="s">
        <v>3</v>
      </c>
      <c r="C39" s="56">
        <v>7999</v>
      </c>
      <c r="D39" s="14">
        <f t="shared" ref="D39:D42" si="3">ROUND(C39*(1+(0.1/(1+$D$35))),0)</f>
        <v>8015</v>
      </c>
      <c r="E39" s="1"/>
      <c r="F39" s="1"/>
      <c r="G39" s="42">
        <f>SUMIF(Overview!$G$11:$G$29,A39,Overview!$K$11:$K$29)*D39</f>
        <v>4111695</v>
      </c>
      <c r="H39" s="1"/>
      <c r="I39" s="1"/>
      <c r="J39" s="34"/>
      <c r="K39" s="31"/>
      <c r="L39" s="31"/>
      <c r="M39" s="35"/>
      <c r="N39" s="31"/>
      <c r="O39" s="34"/>
      <c r="P39" s="31"/>
    </row>
    <row r="40" spans="1:16" outlineLevel="1" x14ac:dyDescent="0.25">
      <c r="A40" s="3" t="s">
        <v>10</v>
      </c>
      <c r="B40" s="105" t="s">
        <v>4</v>
      </c>
      <c r="C40" s="56">
        <v>2351</v>
      </c>
      <c r="D40" s="14">
        <f t="shared" si="3"/>
        <v>2356</v>
      </c>
      <c r="E40" s="1"/>
      <c r="F40" s="1"/>
      <c r="G40" s="42">
        <f>SUMIF(Overview!$G$11:$G$29,A40,Overview!$K$11:$K$29)*D40</f>
        <v>1208628</v>
      </c>
      <c r="H40" s="1"/>
      <c r="I40" s="1"/>
      <c r="J40" s="34"/>
      <c r="K40" s="31"/>
      <c r="L40" s="31"/>
      <c r="M40" s="35"/>
      <c r="N40" s="31"/>
      <c r="O40" s="34"/>
      <c r="P40" s="31"/>
    </row>
    <row r="41" spans="1:16" outlineLevel="1" x14ac:dyDescent="0.25">
      <c r="A41" s="3" t="s">
        <v>10</v>
      </c>
      <c r="B41" s="105" t="s">
        <v>5</v>
      </c>
      <c r="C41" s="56">
        <v>487</v>
      </c>
      <c r="D41" s="14">
        <f t="shared" si="3"/>
        <v>488</v>
      </c>
      <c r="E41" s="1"/>
      <c r="F41" s="1"/>
      <c r="G41" s="42">
        <f>SUMIF(Overview!$G$11:$G$29,A41,Overview!$K$11:$K$29)*D41</f>
        <v>250344</v>
      </c>
      <c r="H41" s="1"/>
      <c r="I41" s="1"/>
      <c r="J41" s="34"/>
      <c r="K41" s="31"/>
      <c r="L41" s="31"/>
      <c r="M41" s="35"/>
      <c r="N41" s="31"/>
      <c r="O41" s="34"/>
      <c r="P41" s="31"/>
    </row>
    <row r="42" spans="1:16" outlineLevel="1" x14ac:dyDescent="0.25">
      <c r="A42" s="3" t="s">
        <v>10</v>
      </c>
      <c r="B42" s="105" t="s">
        <v>6</v>
      </c>
      <c r="C42" s="56">
        <v>200</v>
      </c>
      <c r="D42" s="14">
        <f t="shared" si="3"/>
        <v>200</v>
      </c>
      <c r="E42" s="1"/>
      <c r="F42" s="1"/>
      <c r="G42" s="42">
        <f>SUMIF(Overview!$G$11:$G$29,A42,Overview!$K$11:$K$29)*D42</f>
        <v>102600</v>
      </c>
      <c r="H42" s="1"/>
      <c r="I42" s="1"/>
      <c r="J42" s="34"/>
      <c r="K42" s="31"/>
      <c r="L42" s="31"/>
      <c r="M42" s="35"/>
      <c r="N42" s="31"/>
      <c r="O42" s="34"/>
      <c r="P42" s="31"/>
    </row>
    <row r="43" spans="1:16" x14ac:dyDescent="0.25">
      <c r="A43" s="3" t="s">
        <v>10</v>
      </c>
      <c r="B43" s="104" t="s">
        <v>35</v>
      </c>
      <c r="C43" s="81"/>
      <c r="D43" s="84">
        <f>Overview!$B$2*D36+Overview!$B$3*D37+Overview!$B$4*D38+Overview!$B$5*D39+Overview!$B$6*D40+Overview!$B$7*D41+Overview!$B$8*D42</f>
        <v>9743511.8099999987</v>
      </c>
      <c r="E43" s="1"/>
      <c r="F43" s="1"/>
      <c r="G43" s="40">
        <f>SUMIF(Overview!$G$11:$G$29,A43,Overview!$K$11:$K$29)*D43</f>
        <v>4998421558.5299997</v>
      </c>
      <c r="H43" s="1"/>
      <c r="I43" s="1"/>
      <c r="J43" s="37"/>
      <c r="K43" s="31"/>
      <c r="L43" s="31"/>
      <c r="M43" s="32"/>
      <c r="N43" s="34"/>
      <c r="O43" s="37"/>
      <c r="P43" s="31"/>
    </row>
    <row r="44" spans="1:16" x14ac:dyDescent="0.25">
      <c r="A44" s="11"/>
      <c r="B44" s="103"/>
      <c r="C44" s="1"/>
      <c r="D44" s="1"/>
      <c r="E44" s="1"/>
      <c r="F44" s="1"/>
      <c r="G44" s="11"/>
      <c r="H44" s="1"/>
      <c r="I44" s="1"/>
      <c r="J44" s="31"/>
      <c r="K44" s="31"/>
      <c r="L44" s="31"/>
      <c r="M44" s="31"/>
      <c r="N44" s="31"/>
      <c r="O44" s="31"/>
      <c r="P44" s="31"/>
    </row>
    <row r="45" spans="1:16" x14ac:dyDescent="0.25">
      <c r="A45" s="11"/>
      <c r="B45" s="103"/>
      <c r="C45" s="1"/>
      <c r="D45" s="1"/>
      <c r="E45" s="1"/>
      <c r="F45" s="1"/>
      <c r="G45" s="11"/>
      <c r="H45" s="1"/>
      <c r="I45" s="1"/>
      <c r="J45" s="31"/>
      <c r="K45" s="31"/>
      <c r="L45" s="31"/>
      <c r="M45" s="31"/>
      <c r="N45" s="31"/>
      <c r="O45" s="31"/>
      <c r="P45" s="31"/>
    </row>
    <row r="46" spans="1:16" x14ac:dyDescent="0.25">
      <c r="A46" s="11"/>
      <c r="B46" s="104" t="s">
        <v>11</v>
      </c>
      <c r="C46" s="69" t="s">
        <v>71</v>
      </c>
      <c r="D46" s="70">
        <v>50</v>
      </c>
      <c r="E46" s="1"/>
      <c r="F46" s="1"/>
      <c r="G46" s="39" t="s">
        <v>105</v>
      </c>
      <c r="H46" s="1"/>
      <c r="I46" s="1"/>
      <c r="J46" s="31"/>
      <c r="K46" s="31"/>
      <c r="L46" s="31"/>
      <c r="M46" s="31"/>
      <c r="N46" s="31"/>
      <c r="O46" s="31"/>
      <c r="P46" s="31"/>
    </row>
    <row r="47" spans="1:16" outlineLevel="1" x14ac:dyDescent="0.25">
      <c r="A47" s="3" t="s">
        <v>11</v>
      </c>
      <c r="B47" s="105" t="s">
        <v>0</v>
      </c>
      <c r="C47" s="56">
        <v>384937</v>
      </c>
      <c r="D47" s="14">
        <f>ROUND(C47*(1+(0.1/(1+$D$46))),0)</f>
        <v>385692</v>
      </c>
      <c r="E47" s="1"/>
      <c r="F47" s="1"/>
      <c r="G47" s="42">
        <f>SUMIF(Overview!$G$11:$G$29,A47,Overview!$K$11:$K$29)*D47</f>
        <v>158133720</v>
      </c>
      <c r="H47" s="1"/>
      <c r="I47" s="1"/>
      <c r="J47" s="31"/>
      <c r="K47" s="31"/>
      <c r="L47" s="31"/>
      <c r="M47" s="31"/>
      <c r="N47" s="31"/>
      <c r="O47" s="31"/>
      <c r="P47" s="31"/>
    </row>
    <row r="48" spans="1:16" outlineLevel="1" x14ac:dyDescent="0.25">
      <c r="A48" s="3" t="s">
        <v>11</v>
      </c>
      <c r="B48" s="105" t="s">
        <v>1</v>
      </c>
      <c r="C48" s="56">
        <v>99999</v>
      </c>
      <c r="D48" s="14">
        <f t="shared" ref="D48:D53" si="4">ROUND(C48*(1+(0.1/(1+$D$46))),0)</f>
        <v>100195</v>
      </c>
      <c r="E48" s="1"/>
      <c r="F48" s="1"/>
      <c r="G48" s="42">
        <f>SUMIF(Overview!$G$11:$G$29,A48,Overview!$K$11:$K$29)*D48</f>
        <v>41079950</v>
      </c>
      <c r="H48" s="1"/>
      <c r="I48" s="1"/>
      <c r="J48" s="31"/>
      <c r="K48" s="31"/>
      <c r="L48" s="31"/>
      <c r="M48" s="31"/>
      <c r="N48" s="31"/>
      <c r="O48" s="31"/>
      <c r="P48" s="31"/>
    </row>
    <row r="49" spans="1:16" outlineLevel="1" x14ac:dyDescent="0.25">
      <c r="A49" s="3" t="s">
        <v>11</v>
      </c>
      <c r="B49" s="105" t="s">
        <v>2</v>
      </c>
      <c r="C49" s="56">
        <v>39699</v>
      </c>
      <c r="D49" s="14">
        <f t="shared" si="4"/>
        <v>39777</v>
      </c>
      <c r="E49" s="17"/>
      <c r="F49" s="17"/>
      <c r="G49" s="42">
        <f>SUMIF(Overview!$G$11:$G$29,A49,Overview!$K$11:$K$29)*D49</f>
        <v>16308570</v>
      </c>
      <c r="H49" s="1"/>
      <c r="I49" s="1"/>
      <c r="J49" s="31"/>
      <c r="K49" s="31"/>
      <c r="L49" s="31"/>
      <c r="M49" s="31"/>
      <c r="N49" s="31"/>
      <c r="O49" s="31"/>
      <c r="P49" s="31"/>
    </row>
    <row r="50" spans="1:16" outlineLevel="1" x14ac:dyDescent="0.25">
      <c r="A50" s="3" t="s">
        <v>11</v>
      </c>
      <c r="B50" s="105" t="s">
        <v>3</v>
      </c>
      <c r="C50" s="56">
        <v>5923</v>
      </c>
      <c r="D50" s="14">
        <f t="shared" si="4"/>
        <v>5935</v>
      </c>
      <c r="E50" s="1"/>
      <c r="F50" s="1"/>
      <c r="G50" s="42">
        <f>SUMIF(Overview!$G$11:$G$29,A50,Overview!$K$11:$K$29)*D50</f>
        <v>2433350</v>
      </c>
      <c r="H50" s="1"/>
      <c r="I50" s="1"/>
      <c r="J50" s="31"/>
      <c r="K50" s="31"/>
      <c r="L50" s="31"/>
      <c r="M50" s="31"/>
      <c r="N50" s="31"/>
      <c r="O50" s="31"/>
      <c r="P50" s="31"/>
    </row>
    <row r="51" spans="1:16" outlineLevel="1" x14ac:dyDescent="0.25">
      <c r="A51" s="3" t="s">
        <v>11</v>
      </c>
      <c r="B51" s="105" t="s">
        <v>4</v>
      </c>
      <c r="C51" s="56">
        <v>1672</v>
      </c>
      <c r="D51" s="14">
        <f t="shared" si="4"/>
        <v>1675</v>
      </c>
      <c r="E51" s="1"/>
      <c r="F51" s="1"/>
      <c r="G51" s="42">
        <f>SUMIF(Overview!$G$11:$G$29,A51,Overview!$K$11:$K$29)*D51</f>
        <v>686750</v>
      </c>
      <c r="H51" s="1"/>
      <c r="I51" s="1"/>
      <c r="J51" s="31"/>
      <c r="K51" s="31"/>
      <c r="L51" s="31"/>
      <c r="M51" s="31"/>
      <c r="N51" s="31"/>
      <c r="O51" s="31"/>
      <c r="P51" s="31"/>
    </row>
    <row r="52" spans="1:16" outlineLevel="1" x14ac:dyDescent="0.25">
      <c r="A52" s="3" t="s">
        <v>11</v>
      </c>
      <c r="B52" s="105" t="s">
        <v>5</v>
      </c>
      <c r="C52" s="56">
        <v>292</v>
      </c>
      <c r="D52" s="14">
        <f t="shared" si="4"/>
        <v>293</v>
      </c>
      <c r="E52" s="1"/>
      <c r="F52" s="1"/>
      <c r="G52" s="42">
        <f>SUMIF(Overview!$G$11:$G$29,A52,Overview!$K$11:$K$29)*D52</f>
        <v>120130</v>
      </c>
      <c r="H52" s="1"/>
      <c r="I52" s="1"/>
      <c r="J52" s="31"/>
      <c r="K52" s="31"/>
      <c r="L52" s="31"/>
      <c r="M52" s="31"/>
      <c r="N52" s="31"/>
      <c r="O52" s="31"/>
      <c r="P52" s="31"/>
    </row>
    <row r="53" spans="1:16" outlineLevel="1" x14ac:dyDescent="0.25">
      <c r="A53" s="3" t="s">
        <v>11</v>
      </c>
      <c r="B53" s="105" t="s">
        <v>6</v>
      </c>
      <c r="C53" s="56">
        <v>133</v>
      </c>
      <c r="D53" s="14">
        <f t="shared" si="4"/>
        <v>133</v>
      </c>
      <c r="E53" s="1"/>
      <c r="F53" s="1"/>
      <c r="G53" s="42">
        <f>SUMIF(Overview!$G$11:$G$29,A53,Overview!$K$11:$K$29)*D53</f>
        <v>54530</v>
      </c>
      <c r="H53" s="1"/>
      <c r="I53" s="1"/>
      <c r="J53" s="31"/>
      <c r="K53" s="31"/>
      <c r="L53" s="31"/>
      <c r="M53" s="31"/>
      <c r="N53" s="31"/>
      <c r="O53" s="31"/>
      <c r="P53" s="31"/>
    </row>
    <row r="54" spans="1:16" x14ac:dyDescent="0.25">
      <c r="A54" s="3" t="s">
        <v>11</v>
      </c>
      <c r="B54" s="104" t="s">
        <v>35</v>
      </c>
      <c r="C54" s="81"/>
      <c r="D54" s="84">
        <f>Overview!$B$2*D47+Overview!$B$3*D48+Overview!$B$4*D49+Overview!$B$5*D50+Overview!$B$6*D51+Overview!$B$7*D52+Overview!$B$8*D53</f>
        <v>7329202.21</v>
      </c>
      <c r="E54" s="1"/>
      <c r="F54" s="1"/>
      <c r="G54" s="40">
        <f>SUMIF(Overview!$G$11:$G$29,A54,Overview!$K$11:$K$29)*D54</f>
        <v>3004972906.0999999</v>
      </c>
      <c r="H54" s="1"/>
      <c r="I54" s="1"/>
      <c r="J54" s="31"/>
      <c r="K54" s="31"/>
      <c r="L54" s="31"/>
      <c r="M54" s="31"/>
      <c r="N54" s="31"/>
      <c r="O54" s="31"/>
      <c r="P54" s="31"/>
    </row>
    <row r="55" spans="1:16" x14ac:dyDescent="0.25">
      <c r="A55" s="11"/>
      <c r="B55" s="103"/>
      <c r="C55" s="1"/>
      <c r="D55" s="1"/>
      <c r="E55" s="1"/>
      <c r="F55" s="1"/>
      <c r="G55" s="11"/>
      <c r="H55" s="1"/>
      <c r="I55" s="1"/>
      <c r="J55" s="31"/>
      <c r="K55" s="31"/>
      <c r="L55" s="31"/>
      <c r="M55" s="31"/>
      <c r="N55" s="31"/>
      <c r="O55" s="31"/>
      <c r="P55" s="31"/>
    </row>
    <row r="56" spans="1:16" x14ac:dyDescent="0.25">
      <c r="A56" s="11"/>
      <c r="B56" s="103"/>
      <c r="C56" s="1"/>
      <c r="D56" s="1"/>
      <c r="E56" s="1"/>
      <c r="F56" s="1"/>
      <c r="G56" s="11"/>
      <c r="H56" s="1"/>
      <c r="I56" s="1"/>
      <c r="J56" s="31"/>
      <c r="K56" s="31"/>
      <c r="L56" s="31"/>
      <c r="M56" s="31"/>
      <c r="N56" s="31"/>
      <c r="O56" s="31"/>
      <c r="P56" s="31"/>
    </row>
    <row r="57" spans="1:16" x14ac:dyDescent="0.25">
      <c r="A57" s="11"/>
      <c r="B57" s="104" t="s">
        <v>12</v>
      </c>
      <c r="C57" s="69" t="s">
        <v>71</v>
      </c>
      <c r="D57" s="70">
        <v>50</v>
      </c>
      <c r="E57" s="1"/>
      <c r="F57" s="1"/>
      <c r="G57" s="39" t="s">
        <v>105</v>
      </c>
      <c r="H57" s="1"/>
      <c r="I57" s="1"/>
      <c r="J57" s="31"/>
      <c r="K57" s="31"/>
      <c r="L57" s="31"/>
      <c r="M57" s="31"/>
      <c r="N57" s="31"/>
      <c r="O57" s="31"/>
      <c r="P57" s="31"/>
    </row>
    <row r="58" spans="1:16" outlineLevel="1" x14ac:dyDescent="0.25">
      <c r="A58" s="28" t="s">
        <v>12</v>
      </c>
      <c r="B58" s="105" t="s">
        <v>0</v>
      </c>
      <c r="C58" s="56">
        <v>349387</v>
      </c>
      <c r="D58" s="14">
        <f>ROUND(C58*(1+(0.1/(1+$D$57))),0)</f>
        <v>350072</v>
      </c>
      <c r="E58" s="1"/>
      <c r="F58" s="1"/>
      <c r="G58" s="42">
        <f>SUMIF(Overview!$G$11:$G$29,A58,Overview!$K$11:$K$29)*D58</f>
        <v>179586936</v>
      </c>
      <c r="H58" s="1"/>
      <c r="I58" s="1"/>
      <c r="J58" s="31"/>
      <c r="K58" s="31"/>
      <c r="L58" s="31"/>
      <c r="M58" s="31"/>
      <c r="N58" s="31"/>
      <c r="O58" s="31"/>
      <c r="P58" s="31"/>
    </row>
    <row r="59" spans="1:16" outlineLevel="1" x14ac:dyDescent="0.25">
      <c r="A59" s="28" t="s">
        <v>12</v>
      </c>
      <c r="B59" s="105" t="s">
        <v>1</v>
      </c>
      <c r="C59" s="56">
        <v>84399</v>
      </c>
      <c r="D59" s="14">
        <f t="shared" ref="D59:D64" si="5">ROUND(C59*(1+(0.1/(1+$D$57))),0)</f>
        <v>84564</v>
      </c>
      <c r="E59" s="1"/>
      <c r="F59" s="1"/>
      <c r="G59" s="42">
        <f>SUMIF(Overview!$G$11:$G$29,A59,Overview!$K$11:$K$29)*D59</f>
        <v>43381332</v>
      </c>
      <c r="H59" s="1"/>
      <c r="I59" s="1"/>
      <c r="J59" s="31"/>
      <c r="K59" s="31"/>
      <c r="L59" s="31"/>
      <c r="M59" s="31"/>
      <c r="N59" s="31"/>
      <c r="O59" s="31"/>
      <c r="P59" s="31"/>
    </row>
    <row r="60" spans="1:16" outlineLevel="1" x14ac:dyDescent="0.25">
      <c r="A60" s="28" t="s">
        <v>12</v>
      </c>
      <c r="B60" s="105" t="s">
        <v>2</v>
      </c>
      <c r="C60" s="56">
        <v>33956</v>
      </c>
      <c r="D60" s="14">
        <f t="shared" si="5"/>
        <v>34023</v>
      </c>
      <c r="E60" s="17"/>
      <c r="F60" s="17"/>
      <c r="G60" s="42">
        <f>SUMIF(Overview!$G$11:$G$29,A60,Overview!$K$11:$K$29)*D60</f>
        <v>17453799</v>
      </c>
      <c r="H60" s="1"/>
      <c r="I60" s="1"/>
      <c r="J60" s="31"/>
      <c r="K60" s="31"/>
      <c r="L60" s="31"/>
      <c r="M60" s="31"/>
      <c r="N60" s="31"/>
      <c r="O60" s="31"/>
      <c r="P60" s="31"/>
    </row>
    <row r="61" spans="1:16" outlineLevel="1" x14ac:dyDescent="0.25">
      <c r="A61" s="28" t="s">
        <v>12</v>
      </c>
      <c r="B61" s="105" t="s">
        <v>3</v>
      </c>
      <c r="C61" s="56">
        <v>4594</v>
      </c>
      <c r="D61" s="14">
        <f t="shared" si="5"/>
        <v>4603</v>
      </c>
      <c r="E61" s="1"/>
      <c r="F61" s="1"/>
      <c r="G61" s="42">
        <f>SUMIF(Overview!$G$11:$G$29,A61,Overview!$K$11:$K$29)*D61</f>
        <v>2361339</v>
      </c>
      <c r="H61" s="1"/>
      <c r="I61" s="1"/>
      <c r="J61" s="31"/>
      <c r="K61" s="31"/>
      <c r="L61" s="31"/>
      <c r="M61" s="31"/>
      <c r="N61" s="31"/>
      <c r="O61" s="31"/>
      <c r="P61" s="31"/>
    </row>
    <row r="62" spans="1:16" outlineLevel="1" x14ac:dyDescent="0.25">
      <c r="A62" s="28" t="s">
        <v>12</v>
      </c>
      <c r="B62" s="105" t="s">
        <v>4</v>
      </c>
      <c r="C62" s="56">
        <v>1377</v>
      </c>
      <c r="D62" s="14">
        <f t="shared" si="5"/>
        <v>1380</v>
      </c>
      <c r="E62" s="1"/>
      <c r="F62" s="1"/>
      <c r="G62" s="42">
        <f>SUMIF(Overview!$G$11:$G$29,A62,Overview!$K$11:$K$29)*D62</f>
        <v>707940</v>
      </c>
      <c r="H62" s="1"/>
      <c r="I62" s="1"/>
      <c r="J62" s="31"/>
      <c r="K62" s="31"/>
      <c r="L62" s="31"/>
      <c r="M62" s="31"/>
      <c r="N62" s="31"/>
      <c r="O62" s="31"/>
      <c r="P62" s="31"/>
    </row>
    <row r="63" spans="1:16" outlineLevel="1" x14ac:dyDescent="0.25">
      <c r="A63" s="28" t="s">
        <v>12</v>
      </c>
      <c r="B63" s="105" t="s">
        <v>5</v>
      </c>
      <c r="C63" s="56">
        <v>242</v>
      </c>
      <c r="D63" s="14">
        <f t="shared" si="5"/>
        <v>242</v>
      </c>
      <c r="E63" s="1"/>
      <c r="F63" s="1"/>
      <c r="G63" s="42">
        <f>SUMIF(Overview!$G$11:$G$29,A63,Overview!$K$11:$K$29)*D63</f>
        <v>124146</v>
      </c>
      <c r="H63" s="1"/>
      <c r="I63" s="1"/>
      <c r="J63" s="31"/>
      <c r="K63" s="31"/>
      <c r="L63" s="31"/>
      <c r="M63" s="31"/>
      <c r="N63" s="31"/>
      <c r="O63" s="31"/>
      <c r="P63" s="31"/>
    </row>
    <row r="64" spans="1:16" outlineLevel="1" x14ac:dyDescent="0.25">
      <c r="A64" s="28" t="s">
        <v>12</v>
      </c>
      <c r="B64" s="105" t="s">
        <v>6</v>
      </c>
      <c r="C64" s="56">
        <v>95</v>
      </c>
      <c r="D64" s="14">
        <f t="shared" si="5"/>
        <v>95</v>
      </c>
      <c r="E64" s="1"/>
      <c r="F64" s="1"/>
      <c r="G64" s="42">
        <f>SUMIF(Overview!$G$11:$G$29,A64,Overview!$K$11:$K$29)*D64</f>
        <v>48735</v>
      </c>
      <c r="H64" s="1"/>
      <c r="I64" s="1"/>
      <c r="J64" s="31"/>
      <c r="K64" s="31"/>
      <c r="L64" s="31"/>
      <c r="M64" s="31"/>
      <c r="N64" s="31"/>
      <c r="O64" s="31"/>
      <c r="P64" s="31"/>
    </row>
    <row r="65" spans="1:16" x14ac:dyDescent="0.25">
      <c r="A65" s="28" t="s">
        <v>12</v>
      </c>
      <c r="B65" s="104" t="s">
        <v>35</v>
      </c>
      <c r="C65" s="81"/>
      <c r="D65" s="84">
        <f>Overview!$B$2*D58+Overview!$B$3*D59+Overview!$B$4*D60+Overview!$B$5*D61+Overview!$B$6*D62+Overview!$B$7*D63+Overview!$B$8*D64</f>
        <v>6218040.2499999991</v>
      </c>
      <c r="E65" s="1"/>
      <c r="F65" s="1"/>
      <c r="G65" s="40">
        <f>SUMIF(Overview!$G$11:$G$29,A65,Overview!$K$11:$K$29)*D65</f>
        <v>3189854648.2499995</v>
      </c>
      <c r="H65" s="1"/>
      <c r="I65" s="1"/>
      <c r="J65" s="31"/>
      <c r="K65" s="31"/>
      <c r="L65" s="31"/>
      <c r="M65" s="31"/>
      <c r="N65" s="31"/>
      <c r="O65" s="31"/>
      <c r="P65" s="31"/>
    </row>
    <row r="66" spans="1:16" x14ac:dyDescent="0.25">
      <c r="A66" s="11"/>
      <c r="B66" s="103"/>
      <c r="C66" s="1"/>
      <c r="D66" s="1"/>
      <c r="E66" s="1"/>
      <c r="F66" s="1"/>
      <c r="G66" s="11"/>
      <c r="H66" s="1"/>
      <c r="I66" s="1"/>
      <c r="J66" s="31"/>
      <c r="K66" s="31"/>
      <c r="L66" s="31"/>
      <c r="M66" s="31"/>
      <c r="N66" s="31"/>
      <c r="O66" s="31"/>
      <c r="P66" s="31"/>
    </row>
    <row r="67" spans="1:16" x14ac:dyDescent="0.25">
      <c r="A67" s="11"/>
      <c r="B67" s="103"/>
      <c r="C67" s="1"/>
      <c r="D67" s="1"/>
      <c r="E67" s="1"/>
      <c r="F67" s="1"/>
      <c r="G67" s="11"/>
      <c r="H67" s="1"/>
      <c r="I67" s="1"/>
      <c r="J67" s="31"/>
      <c r="K67" s="31"/>
      <c r="L67" s="31"/>
      <c r="M67" s="31"/>
      <c r="N67" s="31"/>
      <c r="O67" s="31"/>
      <c r="P67" s="31"/>
    </row>
    <row r="68" spans="1:16" x14ac:dyDescent="0.25">
      <c r="A68" s="11"/>
      <c r="B68" s="104" t="s">
        <v>13</v>
      </c>
      <c r="C68" s="69" t="s">
        <v>71</v>
      </c>
      <c r="D68" s="70">
        <v>50</v>
      </c>
      <c r="E68" s="1"/>
      <c r="F68" s="1"/>
      <c r="G68" s="39" t="s">
        <v>105</v>
      </c>
      <c r="H68" s="1"/>
      <c r="I68" s="1"/>
      <c r="J68" s="31"/>
      <c r="K68" s="31"/>
      <c r="L68" s="31"/>
      <c r="M68" s="31"/>
      <c r="N68" s="31"/>
      <c r="O68" s="31"/>
      <c r="P68" s="31"/>
    </row>
    <row r="69" spans="1:16" outlineLevel="1" x14ac:dyDescent="0.25">
      <c r="A69" s="3" t="s">
        <v>13</v>
      </c>
      <c r="B69" s="105" t="s">
        <v>0</v>
      </c>
      <c r="C69" s="56">
        <v>525098</v>
      </c>
      <c r="D69" s="14">
        <f>ROUND(C69*(1+(0.1/(1+$D$68))),0)</f>
        <v>526128</v>
      </c>
      <c r="E69" s="1"/>
      <c r="F69" s="1"/>
      <c r="G69" s="42">
        <f>SUMIF(Overview!$G$11:$G$29,A69,Overview!$K$11:$K$29)*D69</f>
        <v>269903664</v>
      </c>
      <c r="H69" s="1"/>
      <c r="I69" s="1"/>
      <c r="J69" s="31"/>
      <c r="K69" s="31"/>
      <c r="L69" s="31"/>
      <c r="M69" s="31"/>
      <c r="N69" s="31"/>
      <c r="O69" s="31"/>
      <c r="P69" s="31"/>
    </row>
    <row r="70" spans="1:16" outlineLevel="1" x14ac:dyDescent="0.25">
      <c r="A70" s="3" t="s">
        <v>13</v>
      </c>
      <c r="B70" s="105" t="s">
        <v>1</v>
      </c>
      <c r="C70" s="56">
        <v>131098</v>
      </c>
      <c r="D70" s="14">
        <f t="shared" ref="D70:D75" si="6">ROUND(C70*(1+(0.1/(1+$D$68))),0)</f>
        <v>131355</v>
      </c>
      <c r="E70" s="1"/>
      <c r="F70" s="1"/>
      <c r="G70" s="42">
        <f>SUMIF(Overview!$G$11:$G$29,A70,Overview!$K$11:$K$29)*D70</f>
        <v>67385115</v>
      </c>
      <c r="H70" s="1"/>
      <c r="I70" s="1"/>
      <c r="J70" s="31"/>
      <c r="K70" s="31"/>
      <c r="L70" s="31"/>
      <c r="M70" s="31"/>
      <c r="N70" s="31"/>
      <c r="O70" s="31"/>
      <c r="P70" s="31"/>
    </row>
    <row r="71" spans="1:16" outlineLevel="1" x14ac:dyDescent="0.25">
      <c r="A71" s="3" t="s">
        <v>13</v>
      </c>
      <c r="B71" s="105" t="s">
        <v>2</v>
      </c>
      <c r="C71" s="56">
        <v>46167</v>
      </c>
      <c r="D71" s="14">
        <f t="shared" si="6"/>
        <v>46258</v>
      </c>
      <c r="E71" s="17"/>
      <c r="F71" s="17"/>
      <c r="G71" s="42">
        <f>SUMIF(Overview!$G$11:$G$29,A71,Overview!$K$11:$K$29)*D71</f>
        <v>23730354</v>
      </c>
      <c r="H71" s="1"/>
      <c r="I71" s="1"/>
      <c r="J71" s="31"/>
      <c r="K71" s="31"/>
      <c r="L71" s="31"/>
      <c r="M71" s="31"/>
      <c r="N71" s="31"/>
      <c r="O71" s="31"/>
      <c r="P71" s="31"/>
    </row>
    <row r="72" spans="1:16" outlineLevel="1" x14ac:dyDescent="0.25">
      <c r="A72" s="3" t="s">
        <v>13</v>
      </c>
      <c r="B72" s="105" t="s">
        <v>3</v>
      </c>
      <c r="C72" s="56">
        <v>8389</v>
      </c>
      <c r="D72" s="14">
        <f t="shared" si="6"/>
        <v>8405</v>
      </c>
      <c r="E72" s="1"/>
      <c r="F72" s="1"/>
      <c r="G72" s="42">
        <f>SUMIF(Overview!$G$11:$G$29,A72,Overview!$K$11:$K$29)*D72</f>
        <v>4311765</v>
      </c>
      <c r="H72" s="1"/>
      <c r="I72" s="1"/>
      <c r="J72" s="31"/>
      <c r="K72" s="31"/>
      <c r="L72" s="31"/>
      <c r="M72" s="31"/>
      <c r="N72" s="31"/>
      <c r="O72" s="31"/>
      <c r="P72" s="31"/>
    </row>
    <row r="73" spans="1:16" outlineLevel="1" x14ac:dyDescent="0.25">
      <c r="A73" s="3" t="s">
        <v>13</v>
      </c>
      <c r="B73" s="105" t="s">
        <v>4</v>
      </c>
      <c r="C73" s="56">
        <v>2410</v>
      </c>
      <c r="D73" s="14">
        <f t="shared" si="6"/>
        <v>2415</v>
      </c>
      <c r="E73" s="1"/>
      <c r="F73" s="1"/>
      <c r="G73" s="42">
        <f>SUMIF(Overview!$G$11:$G$29,A73,Overview!$K$11:$K$29)*D73</f>
        <v>1238895</v>
      </c>
      <c r="H73" s="1"/>
      <c r="I73" s="1"/>
      <c r="J73" s="31"/>
      <c r="K73" s="31"/>
      <c r="L73" s="31"/>
      <c r="M73" s="31"/>
      <c r="N73" s="31"/>
      <c r="O73" s="31"/>
      <c r="P73" s="31"/>
    </row>
    <row r="74" spans="1:16" outlineLevel="1" x14ac:dyDescent="0.25">
      <c r="A74" s="3" t="s">
        <v>13</v>
      </c>
      <c r="B74" s="105" t="s">
        <v>5</v>
      </c>
      <c r="C74" s="56">
        <v>422</v>
      </c>
      <c r="D74" s="14">
        <f t="shared" si="6"/>
        <v>423</v>
      </c>
      <c r="E74" s="1"/>
      <c r="F74" s="1"/>
      <c r="G74" s="42">
        <f>SUMIF(Overview!$G$11:$G$29,A74,Overview!$K$11:$K$29)*D74</f>
        <v>216999</v>
      </c>
      <c r="H74" s="1"/>
      <c r="I74" s="1"/>
      <c r="J74" s="31"/>
      <c r="K74" s="31"/>
      <c r="L74" s="31"/>
      <c r="M74" s="31"/>
      <c r="N74" s="31"/>
      <c r="O74" s="31"/>
      <c r="P74" s="31"/>
    </row>
    <row r="75" spans="1:16" outlineLevel="1" x14ac:dyDescent="0.25">
      <c r="A75" s="3" t="s">
        <v>13</v>
      </c>
      <c r="B75" s="105" t="s">
        <v>6</v>
      </c>
      <c r="C75" s="56">
        <v>196</v>
      </c>
      <c r="D75" s="14">
        <f t="shared" si="6"/>
        <v>196</v>
      </c>
      <c r="E75" s="1"/>
      <c r="F75" s="1"/>
      <c r="G75" s="42">
        <f>SUMIF(Overview!$G$11:$G$29,A75,Overview!$K$11:$K$29)*D75</f>
        <v>100548</v>
      </c>
      <c r="H75" s="1"/>
      <c r="I75" s="1"/>
      <c r="J75" s="31"/>
      <c r="K75" s="31"/>
      <c r="L75" s="31"/>
      <c r="M75" s="31"/>
      <c r="N75" s="31"/>
      <c r="O75" s="31"/>
      <c r="P75" s="31"/>
    </row>
    <row r="76" spans="1:16" x14ac:dyDescent="0.25">
      <c r="A76" s="3" t="s">
        <v>13</v>
      </c>
      <c r="B76" s="104" t="s">
        <v>35</v>
      </c>
      <c r="C76" s="81"/>
      <c r="D76" s="84">
        <f>Overview!$B$2*D69+Overview!$B$3*D70+Overview!$B$4*D71+Overview!$B$5*D72+Overview!$B$6*D73+Overview!$B$7*D74+Overview!$B$8*D75</f>
        <v>9721741.790000001</v>
      </c>
      <c r="E76" s="1"/>
      <c r="F76" s="1"/>
      <c r="G76" s="40">
        <f>SUMIF(Overview!$G$11:$G$29,A76,Overview!$K$11:$K$29)*D76</f>
        <v>4987253538.2700005</v>
      </c>
      <c r="H76" s="1"/>
      <c r="I76" s="1"/>
      <c r="J76" s="31"/>
      <c r="K76" s="31"/>
      <c r="L76" s="31"/>
      <c r="M76" s="31"/>
      <c r="N76" s="31"/>
      <c r="O76" s="31"/>
      <c r="P76" s="31"/>
    </row>
    <row r="77" spans="1:16" x14ac:dyDescent="0.25">
      <c r="A77" s="11"/>
      <c r="B77" s="103"/>
      <c r="C77" s="1"/>
      <c r="D77" s="1"/>
      <c r="E77" s="1"/>
      <c r="F77" s="1"/>
      <c r="G77" s="11"/>
      <c r="H77" s="1"/>
      <c r="I77" s="1"/>
      <c r="J77" s="31"/>
      <c r="K77" s="31"/>
      <c r="L77" s="31"/>
      <c r="M77" s="31"/>
      <c r="N77" s="31"/>
      <c r="O77" s="31"/>
      <c r="P77" s="31"/>
    </row>
    <row r="78" spans="1:16" x14ac:dyDescent="0.25">
      <c r="A78" s="11"/>
      <c r="B78" s="103"/>
      <c r="C78" s="1"/>
      <c r="D78" s="1"/>
      <c r="E78" s="1"/>
      <c r="F78" s="1"/>
      <c r="G78" s="11"/>
      <c r="H78" s="1"/>
      <c r="I78" s="1"/>
      <c r="J78" s="31"/>
      <c r="K78" s="31"/>
      <c r="L78" s="31"/>
      <c r="M78" s="31"/>
      <c r="N78" s="31"/>
      <c r="O78" s="31"/>
      <c r="P78" s="31"/>
    </row>
    <row r="79" spans="1:16" x14ac:dyDescent="0.25">
      <c r="A79" s="11"/>
      <c r="B79" s="104" t="s">
        <v>14</v>
      </c>
      <c r="C79" s="69" t="s">
        <v>71</v>
      </c>
      <c r="D79" s="70">
        <v>50</v>
      </c>
      <c r="E79" s="1"/>
      <c r="F79" s="1"/>
      <c r="G79" s="39" t="s">
        <v>105</v>
      </c>
      <c r="H79" s="1"/>
      <c r="I79" s="1"/>
      <c r="J79" s="31"/>
      <c r="K79" s="31"/>
      <c r="L79" s="31"/>
      <c r="M79" s="31"/>
      <c r="N79" s="31"/>
      <c r="O79" s="31"/>
      <c r="P79" s="31"/>
    </row>
    <row r="80" spans="1:16" outlineLevel="1" x14ac:dyDescent="0.25">
      <c r="A80" s="3" t="s">
        <v>14</v>
      </c>
      <c r="B80" s="105" t="s">
        <v>0</v>
      </c>
      <c r="C80" s="56">
        <v>757689</v>
      </c>
      <c r="D80" s="14">
        <f>ROUND(C80*(1+(0.1/(1+$D$79))),0)</f>
        <v>759175</v>
      </c>
      <c r="E80" s="1"/>
      <c r="F80" s="1"/>
      <c r="G80" s="42">
        <f>SUMIF(Overview!$G$11:$G$29,A80,Overview!$K$11:$K$29)*D80</f>
        <v>389456775</v>
      </c>
      <c r="H80" s="1"/>
      <c r="I80" s="1"/>
      <c r="J80" s="31"/>
      <c r="K80" s="31"/>
      <c r="L80" s="31"/>
      <c r="M80" s="31"/>
      <c r="N80" s="31"/>
      <c r="O80" s="31"/>
      <c r="P80" s="31"/>
    </row>
    <row r="81" spans="1:16" outlineLevel="1" x14ac:dyDescent="0.25">
      <c r="A81" s="3" t="s">
        <v>14</v>
      </c>
      <c r="B81" s="105" t="s">
        <v>1</v>
      </c>
      <c r="C81" s="56">
        <v>186998</v>
      </c>
      <c r="D81" s="14">
        <f t="shared" ref="D81:D86" si="7">ROUND(C81*(1+(0.1/(1+$D$79))),0)</f>
        <v>187365</v>
      </c>
      <c r="E81" s="1"/>
      <c r="F81" s="1"/>
      <c r="G81" s="42">
        <f>SUMIF(Overview!$G$11:$G$29,A81,Overview!$K$11:$K$29)*D81</f>
        <v>96118245</v>
      </c>
      <c r="H81" s="1"/>
      <c r="I81" s="1"/>
      <c r="J81" s="31"/>
      <c r="K81" s="31"/>
      <c r="L81" s="31"/>
      <c r="M81" s="31"/>
      <c r="N81" s="31"/>
      <c r="O81" s="31"/>
      <c r="P81" s="31"/>
    </row>
    <row r="82" spans="1:16" outlineLevel="1" x14ac:dyDescent="0.25">
      <c r="A82" s="3" t="s">
        <v>14</v>
      </c>
      <c r="B82" s="105" t="s">
        <v>2</v>
      </c>
      <c r="C82" s="56">
        <v>55782</v>
      </c>
      <c r="D82" s="14">
        <f t="shared" si="7"/>
        <v>55891</v>
      </c>
      <c r="E82" s="1"/>
      <c r="F82" s="1"/>
      <c r="G82" s="42">
        <f>SUMIF(Overview!$G$11:$G$29,A82,Overview!$K$11:$K$29)*D82</f>
        <v>28672083</v>
      </c>
      <c r="H82" s="1"/>
      <c r="I82" s="1"/>
      <c r="J82" s="31"/>
      <c r="K82" s="31"/>
      <c r="L82" s="31"/>
      <c r="M82" s="31"/>
      <c r="N82" s="31"/>
      <c r="O82" s="31"/>
      <c r="P82" s="31"/>
    </row>
    <row r="83" spans="1:16" outlineLevel="1" x14ac:dyDescent="0.25">
      <c r="A83" s="3" t="s">
        <v>14</v>
      </c>
      <c r="B83" s="105" t="s">
        <v>3</v>
      </c>
      <c r="C83" s="56">
        <v>10019</v>
      </c>
      <c r="D83" s="14">
        <f t="shared" si="7"/>
        <v>10039</v>
      </c>
      <c r="E83" s="1"/>
      <c r="F83" s="1"/>
      <c r="G83" s="42">
        <f>SUMIF(Overview!$G$11:$G$29,A83,Overview!$K$11:$K$29)*D83</f>
        <v>5150007</v>
      </c>
      <c r="H83" s="1"/>
      <c r="I83" s="1"/>
      <c r="J83" s="31"/>
      <c r="K83" s="31"/>
      <c r="L83" s="31"/>
      <c r="M83" s="31"/>
      <c r="N83" s="31"/>
      <c r="O83" s="31"/>
      <c r="P83" s="31"/>
    </row>
    <row r="84" spans="1:16" outlineLevel="1" x14ac:dyDescent="0.25">
      <c r="A84" s="3" t="s">
        <v>14</v>
      </c>
      <c r="B84" s="105" t="s">
        <v>4</v>
      </c>
      <c r="C84" s="56">
        <v>2985</v>
      </c>
      <c r="D84" s="14">
        <f t="shared" si="7"/>
        <v>2991</v>
      </c>
      <c r="E84" s="1"/>
      <c r="F84" s="1"/>
      <c r="G84" s="42">
        <f>SUMIF(Overview!$G$11:$G$29,A84,Overview!$K$11:$K$29)*D84</f>
        <v>1534383</v>
      </c>
      <c r="H84" s="1"/>
      <c r="I84" s="1"/>
      <c r="J84" s="31"/>
      <c r="K84" s="31"/>
      <c r="L84" s="31"/>
      <c r="M84" s="31"/>
      <c r="N84" s="31"/>
      <c r="O84" s="31"/>
      <c r="P84" s="31"/>
    </row>
    <row r="85" spans="1:16" outlineLevel="1" x14ac:dyDescent="0.25">
      <c r="A85" s="3" t="s">
        <v>14</v>
      </c>
      <c r="B85" s="105" t="s">
        <v>5</v>
      </c>
      <c r="C85" s="56">
        <v>499</v>
      </c>
      <c r="D85" s="14">
        <f t="shared" si="7"/>
        <v>500</v>
      </c>
      <c r="E85" s="1"/>
      <c r="F85" s="1"/>
      <c r="G85" s="42">
        <f>SUMIF(Overview!$G$11:$G$29,A85,Overview!$K$11:$K$29)*D85</f>
        <v>256500</v>
      </c>
      <c r="H85" s="1"/>
      <c r="I85" s="1"/>
      <c r="J85" s="31"/>
      <c r="K85" s="31"/>
      <c r="L85" s="31"/>
      <c r="M85" s="31"/>
      <c r="N85" s="31"/>
      <c r="O85" s="31"/>
      <c r="P85" s="31"/>
    </row>
    <row r="86" spans="1:16" outlineLevel="1" x14ac:dyDescent="0.25">
      <c r="A86" s="3" t="s">
        <v>14</v>
      </c>
      <c r="B86" s="105" t="s">
        <v>6</v>
      </c>
      <c r="C86" s="56">
        <v>257</v>
      </c>
      <c r="D86" s="14">
        <f t="shared" si="7"/>
        <v>258</v>
      </c>
      <c r="E86" s="1"/>
      <c r="F86" s="1"/>
      <c r="G86" s="42">
        <f>SUMIF(Overview!$G$11:$G$29,A86,Overview!$K$11:$K$29)*D86</f>
        <v>132354</v>
      </c>
      <c r="H86" s="1"/>
      <c r="I86" s="1"/>
      <c r="J86" s="31"/>
      <c r="K86" s="31"/>
      <c r="L86" s="31"/>
      <c r="M86" s="31"/>
      <c r="N86" s="31"/>
      <c r="O86" s="31"/>
      <c r="P86" s="31"/>
    </row>
    <row r="87" spans="1:16" x14ac:dyDescent="0.25">
      <c r="A87" s="3" t="s">
        <v>14</v>
      </c>
      <c r="B87" s="104" t="s">
        <v>35</v>
      </c>
      <c r="C87" s="81"/>
      <c r="D87" s="84">
        <f>Overview!$B$2*D80+Overview!$B$3*D81+Overview!$B$4*D82+Overview!$B$5*D83+Overview!$B$6*D84+Overview!$B$7*D85+Overview!$B$8*D86</f>
        <v>12742043.77</v>
      </c>
      <c r="E87" s="1"/>
      <c r="F87" s="1"/>
      <c r="G87" s="40">
        <f>SUMIF(Overview!$G$11:$G$29,A87,Overview!$K$11:$K$29)*D87</f>
        <v>6536668454.0100002</v>
      </c>
      <c r="H87" s="1"/>
      <c r="I87" s="1"/>
      <c r="J87" s="31"/>
      <c r="K87" s="31"/>
      <c r="L87" s="31"/>
      <c r="M87" s="31"/>
      <c r="N87" s="31"/>
      <c r="O87" s="31"/>
      <c r="P87" s="31"/>
    </row>
    <row r="88" spans="1:16" x14ac:dyDescent="0.25">
      <c r="A88" s="11"/>
      <c r="B88" s="103"/>
      <c r="C88" s="1"/>
      <c r="D88" s="1"/>
      <c r="E88" s="1"/>
      <c r="F88" s="1"/>
      <c r="G88" s="11"/>
      <c r="H88" s="1"/>
      <c r="I88" s="1"/>
      <c r="J88" s="31"/>
      <c r="K88" s="31"/>
      <c r="L88" s="31"/>
      <c r="M88" s="31"/>
      <c r="N88" s="31"/>
      <c r="O88" s="31"/>
      <c r="P88" s="31"/>
    </row>
    <row r="89" spans="1:16" x14ac:dyDescent="0.25">
      <c r="A89" s="11"/>
      <c r="B89" s="103"/>
      <c r="C89" s="1"/>
      <c r="D89" s="1"/>
      <c r="E89" s="1"/>
      <c r="F89" s="1"/>
      <c r="G89" s="11"/>
      <c r="H89" s="1"/>
      <c r="I89" s="1"/>
      <c r="J89" s="31"/>
      <c r="K89" s="31"/>
      <c r="L89" s="31"/>
      <c r="M89" s="31"/>
      <c r="N89" s="31"/>
      <c r="O89" s="31"/>
      <c r="P89" s="31"/>
    </row>
    <row r="90" spans="1:16" x14ac:dyDescent="0.25">
      <c r="A90" s="11"/>
      <c r="B90" s="104" t="s">
        <v>15</v>
      </c>
      <c r="C90" s="69" t="s">
        <v>71</v>
      </c>
      <c r="D90" s="70">
        <v>50</v>
      </c>
      <c r="E90" s="1"/>
      <c r="F90" s="1"/>
      <c r="G90" s="39" t="s">
        <v>105</v>
      </c>
      <c r="H90" s="1"/>
      <c r="I90" s="1"/>
      <c r="J90" s="31"/>
      <c r="K90" s="31"/>
      <c r="L90" s="31"/>
      <c r="M90" s="31"/>
      <c r="N90" s="31"/>
      <c r="O90" s="31"/>
      <c r="P90" s="31"/>
    </row>
    <row r="91" spans="1:16" outlineLevel="1" x14ac:dyDescent="0.25">
      <c r="A91" s="3" t="s">
        <v>15</v>
      </c>
      <c r="B91" s="105" t="s">
        <v>0</v>
      </c>
      <c r="C91" s="56">
        <v>312447</v>
      </c>
      <c r="D91" s="14">
        <f>ROUND(C91*(1+(0.1/(1+$D$90))),0)</f>
        <v>313060</v>
      </c>
      <c r="E91" s="1"/>
      <c r="F91" s="1"/>
      <c r="G91" s="42">
        <f>SUMIF(Overview!$G$11:$G$29,A91,Overview!$K$11:$K$29)*D91</f>
        <v>0</v>
      </c>
      <c r="H91" s="1"/>
      <c r="I91" s="1"/>
      <c r="J91" s="31"/>
      <c r="K91" s="31"/>
      <c r="L91" s="31"/>
      <c r="M91" s="31"/>
      <c r="N91" s="31"/>
      <c r="O91" s="31"/>
      <c r="P91" s="31"/>
    </row>
    <row r="92" spans="1:16" outlineLevel="1" x14ac:dyDescent="0.25">
      <c r="A92" s="3" t="s">
        <v>15</v>
      </c>
      <c r="B92" s="105" t="s">
        <v>1</v>
      </c>
      <c r="C92" s="56">
        <v>74923</v>
      </c>
      <c r="D92" s="14">
        <f t="shared" ref="D92:D97" si="8">ROUND(C92*(1+(0.1/(1+$D$90))),0)</f>
        <v>75070</v>
      </c>
      <c r="E92" s="1"/>
      <c r="F92" s="1"/>
      <c r="G92" s="42">
        <f>SUMIF(Overview!$G$11:$G$29,A92,Overview!$K$11:$K$29)*D92</f>
        <v>0</v>
      </c>
      <c r="H92" s="1"/>
      <c r="I92" s="1"/>
      <c r="J92" s="31"/>
      <c r="K92" s="31"/>
      <c r="L92" s="31"/>
      <c r="M92" s="31"/>
      <c r="N92" s="31"/>
      <c r="O92" s="31"/>
      <c r="P92" s="31"/>
    </row>
    <row r="93" spans="1:16" outlineLevel="1" x14ac:dyDescent="0.25">
      <c r="A93" s="3" t="s">
        <v>15</v>
      </c>
      <c r="B93" s="105" t="s">
        <v>2</v>
      </c>
      <c r="C93" s="56">
        <v>29999</v>
      </c>
      <c r="D93" s="14">
        <f t="shared" si="8"/>
        <v>30058</v>
      </c>
      <c r="E93" s="17"/>
      <c r="F93" s="17"/>
      <c r="G93" s="42">
        <f>SUMIF(Overview!$G$11:$G$29,A93,Overview!$K$11:$K$29)*D93</f>
        <v>0</v>
      </c>
      <c r="H93" s="1"/>
      <c r="I93" s="1"/>
      <c r="J93" s="31"/>
      <c r="K93" s="31"/>
      <c r="L93" s="31"/>
      <c r="M93" s="31"/>
      <c r="N93" s="31"/>
      <c r="O93" s="31"/>
      <c r="P93" s="31"/>
    </row>
    <row r="94" spans="1:16" outlineLevel="1" x14ac:dyDescent="0.25">
      <c r="A94" s="3" t="s">
        <v>15</v>
      </c>
      <c r="B94" s="105" t="s">
        <v>3</v>
      </c>
      <c r="C94" s="56">
        <v>4049</v>
      </c>
      <c r="D94" s="14">
        <f t="shared" si="8"/>
        <v>4057</v>
      </c>
      <c r="E94" s="1"/>
      <c r="F94" s="1"/>
      <c r="G94" s="42">
        <f>SUMIF(Overview!$G$11:$G$29,A94,Overview!$K$11:$K$29)*D94</f>
        <v>0</v>
      </c>
      <c r="H94" s="1"/>
      <c r="I94" s="1"/>
      <c r="J94" s="31"/>
      <c r="K94" s="31"/>
      <c r="L94" s="31"/>
      <c r="M94" s="31"/>
      <c r="N94" s="31"/>
      <c r="O94" s="31"/>
      <c r="P94" s="31"/>
    </row>
    <row r="95" spans="1:16" outlineLevel="1" x14ac:dyDescent="0.25">
      <c r="A95" s="3" t="s">
        <v>15</v>
      </c>
      <c r="B95" s="105" t="s">
        <v>4</v>
      </c>
      <c r="C95" s="56">
        <v>1132</v>
      </c>
      <c r="D95" s="14">
        <f t="shared" si="8"/>
        <v>1134</v>
      </c>
      <c r="E95" s="1"/>
      <c r="F95" s="1"/>
      <c r="G95" s="42">
        <f>SUMIF(Overview!$G$11:$G$29,A95,Overview!$K$11:$K$29)*D95</f>
        <v>0</v>
      </c>
      <c r="H95" s="1"/>
      <c r="I95" s="1"/>
      <c r="J95" s="31"/>
      <c r="K95" s="31"/>
      <c r="L95" s="31"/>
      <c r="M95" s="31"/>
      <c r="N95" s="31"/>
      <c r="O95" s="31"/>
      <c r="P95" s="31"/>
    </row>
    <row r="96" spans="1:16" outlineLevel="1" x14ac:dyDescent="0.25">
      <c r="A96" s="3" t="s">
        <v>15</v>
      </c>
      <c r="B96" s="105" t="s">
        <v>5</v>
      </c>
      <c r="C96" s="56">
        <v>219</v>
      </c>
      <c r="D96" s="14">
        <f t="shared" si="8"/>
        <v>219</v>
      </c>
      <c r="E96" s="1"/>
      <c r="F96" s="1"/>
      <c r="G96" s="42">
        <f>SUMIF(Overview!$G$11:$G$29,A96,Overview!$K$11:$K$29)*D96</f>
        <v>0</v>
      </c>
      <c r="H96" s="1"/>
      <c r="I96" s="1"/>
      <c r="J96" s="31"/>
      <c r="K96" s="31"/>
      <c r="L96" s="31"/>
      <c r="M96" s="31"/>
      <c r="N96" s="31"/>
      <c r="O96" s="31"/>
      <c r="P96" s="31"/>
    </row>
    <row r="97" spans="1:16" outlineLevel="1" x14ac:dyDescent="0.25">
      <c r="A97" s="3" t="s">
        <v>15</v>
      </c>
      <c r="B97" s="105" t="s">
        <v>6</v>
      </c>
      <c r="C97" s="56">
        <v>77</v>
      </c>
      <c r="D97" s="14">
        <f t="shared" si="8"/>
        <v>77</v>
      </c>
      <c r="E97" s="1"/>
      <c r="F97" s="1"/>
      <c r="G97" s="42">
        <f>SUMIF(Overview!$G$11:$G$29,A97,Overview!$K$11:$K$29)*D97</f>
        <v>0</v>
      </c>
      <c r="H97" s="1"/>
      <c r="I97" s="1"/>
      <c r="J97" s="31"/>
      <c r="K97" s="31"/>
      <c r="L97" s="31"/>
      <c r="M97" s="31"/>
      <c r="N97" s="31"/>
      <c r="O97" s="31"/>
      <c r="P97" s="31"/>
    </row>
    <row r="98" spans="1:16" x14ac:dyDescent="0.25">
      <c r="A98" s="3" t="s">
        <v>15</v>
      </c>
      <c r="B98" s="104" t="s">
        <v>35</v>
      </c>
      <c r="C98" s="81"/>
      <c r="D98" s="84">
        <f>Overview!$B$2*D91+Overview!$B$3*D92+Overview!$B$4*D93+Overview!$B$5*D94+Overview!$B$6*D95+Overview!$B$7*D96+Overview!$B$8*D97</f>
        <v>5447401.2699999996</v>
      </c>
      <c r="E98" s="1"/>
      <c r="F98" s="1"/>
      <c r="G98" s="40">
        <f>SUMIF(Overview!$G$11:$G$29,A98,Overview!$K$11:$K$29)*D98</f>
        <v>0</v>
      </c>
      <c r="H98" s="1"/>
      <c r="I98" s="1"/>
      <c r="J98" s="31"/>
      <c r="K98" s="31"/>
      <c r="L98" s="31"/>
      <c r="M98" s="31"/>
      <c r="N98" s="31"/>
      <c r="O98" s="31"/>
      <c r="P98" s="31"/>
    </row>
    <row r="99" spans="1:16" s="80" customFormat="1" x14ac:dyDescent="0.25">
      <c r="A99" s="11"/>
      <c r="B99" s="103"/>
      <c r="C99" s="1"/>
      <c r="D99" s="1"/>
      <c r="E99" s="1"/>
      <c r="F99" s="1"/>
      <c r="G99" s="11"/>
      <c r="H99" s="1"/>
      <c r="I99" s="1"/>
      <c r="J99" s="31"/>
      <c r="K99" s="31"/>
      <c r="L99" s="31"/>
      <c r="M99" s="31"/>
      <c r="N99" s="31"/>
      <c r="O99" s="31"/>
      <c r="P99" s="31"/>
    </row>
    <row r="100" spans="1:16" s="80" customFormat="1" x14ac:dyDescent="0.25">
      <c r="A100" s="11"/>
      <c r="B100" s="103"/>
      <c r="C100" s="1"/>
      <c r="D100" s="1"/>
      <c r="E100" s="1"/>
      <c r="F100" s="1"/>
      <c r="G100" s="11"/>
      <c r="H100" s="1"/>
      <c r="I100" s="1"/>
      <c r="J100" s="31"/>
      <c r="K100" s="31"/>
      <c r="L100" s="31"/>
      <c r="M100" s="31"/>
      <c r="N100" s="31"/>
      <c r="O100" s="31"/>
      <c r="P100" s="31"/>
    </row>
    <row r="101" spans="1:16" x14ac:dyDescent="0.25">
      <c r="A101" s="11"/>
      <c r="B101" s="104" t="s">
        <v>16</v>
      </c>
      <c r="C101" s="69" t="s">
        <v>71</v>
      </c>
      <c r="D101" s="70">
        <v>50</v>
      </c>
      <c r="E101" s="1"/>
      <c r="F101" s="1"/>
      <c r="G101" s="39" t="s">
        <v>105</v>
      </c>
      <c r="H101" s="1"/>
      <c r="I101" s="1"/>
      <c r="J101" s="31"/>
      <c r="K101" s="31"/>
      <c r="L101" s="31"/>
      <c r="M101" s="31"/>
      <c r="N101" s="31"/>
      <c r="O101" s="31"/>
      <c r="P101" s="31"/>
    </row>
    <row r="102" spans="1:16" outlineLevel="1" x14ac:dyDescent="0.25">
      <c r="A102" s="28" t="s">
        <v>16</v>
      </c>
      <c r="B102" s="105" t="s">
        <v>0</v>
      </c>
      <c r="C102" s="56">
        <v>1009493</v>
      </c>
      <c r="D102" s="14">
        <f>ROUND(C102*(1+(0.1/(1+$D$101))),0)</f>
        <v>1011472</v>
      </c>
      <c r="E102" s="1"/>
      <c r="F102" s="1"/>
      <c r="G102" s="42">
        <f>SUMIF(Overview!$G$11:$G$29,A102,Overview!$K$11:$K$29)*D102</f>
        <v>518885136</v>
      </c>
      <c r="H102" s="1"/>
      <c r="I102" s="1"/>
      <c r="J102" s="31"/>
      <c r="K102" s="31"/>
      <c r="L102" s="31"/>
      <c r="M102" s="31"/>
      <c r="N102" s="31"/>
      <c r="O102" s="31"/>
      <c r="P102" s="31"/>
    </row>
    <row r="103" spans="1:16" outlineLevel="1" x14ac:dyDescent="0.25">
      <c r="A103" s="28" t="s">
        <v>16</v>
      </c>
      <c r="B103" s="105" t="s">
        <v>1</v>
      </c>
      <c r="C103" s="56">
        <v>250898</v>
      </c>
      <c r="D103" s="14">
        <f t="shared" ref="D103:D108" si="9">ROUND(C103*(1+(0.1/(1+$D$101))),0)</f>
        <v>251390</v>
      </c>
      <c r="E103" s="1"/>
      <c r="F103" s="1"/>
      <c r="G103" s="42">
        <f>SUMIF(Overview!$G$11:$G$29,A103,Overview!$K$11:$K$29)*D103</f>
        <v>128963070</v>
      </c>
      <c r="H103" s="1"/>
      <c r="I103" s="1"/>
      <c r="J103" s="31"/>
      <c r="K103" s="31"/>
      <c r="L103" s="31"/>
      <c r="M103" s="31"/>
      <c r="N103" s="31"/>
      <c r="O103" s="31"/>
      <c r="P103" s="31"/>
    </row>
    <row r="104" spans="1:16" outlineLevel="1" x14ac:dyDescent="0.25">
      <c r="A104" s="28" t="s">
        <v>16</v>
      </c>
      <c r="B104" s="105" t="s">
        <v>2</v>
      </c>
      <c r="C104" s="56">
        <v>67841</v>
      </c>
      <c r="D104" s="14">
        <f t="shared" si="9"/>
        <v>67974</v>
      </c>
      <c r="E104" s="1"/>
      <c r="F104" s="1"/>
      <c r="G104" s="42">
        <f>SUMIF(Overview!$G$11:$G$29,A104,Overview!$K$11:$K$29)*D104</f>
        <v>34870662</v>
      </c>
      <c r="H104" s="1"/>
      <c r="I104" s="1"/>
      <c r="J104" s="31"/>
      <c r="K104" s="31"/>
      <c r="L104" s="31"/>
      <c r="M104" s="31"/>
      <c r="N104" s="31"/>
      <c r="O104" s="31"/>
      <c r="P104" s="31"/>
    </row>
    <row r="105" spans="1:16" outlineLevel="1" x14ac:dyDescent="0.25">
      <c r="A105" s="28" t="s">
        <v>16</v>
      </c>
      <c r="B105" s="105" t="s">
        <v>3</v>
      </c>
      <c r="C105" s="56">
        <v>15902</v>
      </c>
      <c r="D105" s="14">
        <f t="shared" si="9"/>
        <v>15933</v>
      </c>
      <c r="E105" s="1"/>
      <c r="F105" s="1"/>
      <c r="G105" s="42">
        <f>SUMIF(Overview!$G$11:$G$29,A105,Overview!$K$11:$K$29)*D105</f>
        <v>8173629</v>
      </c>
      <c r="H105" s="1"/>
      <c r="I105" s="1"/>
      <c r="J105" s="31"/>
      <c r="K105" s="31"/>
      <c r="L105" s="31"/>
      <c r="M105" s="31"/>
      <c r="N105" s="31"/>
      <c r="O105" s="31"/>
      <c r="P105" s="31"/>
    </row>
    <row r="106" spans="1:16" outlineLevel="1" x14ac:dyDescent="0.25">
      <c r="A106" s="28" t="s">
        <v>16</v>
      </c>
      <c r="B106" s="105" t="s">
        <v>4</v>
      </c>
      <c r="C106" s="56">
        <v>3758</v>
      </c>
      <c r="D106" s="14">
        <f t="shared" si="9"/>
        <v>3765</v>
      </c>
      <c r="E106" s="1"/>
      <c r="F106" s="1"/>
      <c r="G106" s="42">
        <f>SUMIF(Overview!$G$11:$G$29,A106,Overview!$K$11:$K$29)*D106</f>
        <v>1931445</v>
      </c>
      <c r="H106" s="1"/>
      <c r="I106" s="1"/>
      <c r="J106" s="31"/>
      <c r="K106" s="31"/>
      <c r="L106" s="31"/>
      <c r="M106" s="31"/>
      <c r="N106" s="31"/>
      <c r="O106" s="31"/>
      <c r="P106" s="31"/>
    </row>
    <row r="107" spans="1:16" outlineLevel="1" x14ac:dyDescent="0.25">
      <c r="A107" s="28" t="s">
        <v>16</v>
      </c>
      <c r="B107" s="105" t="s">
        <v>5</v>
      </c>
      <c r="C107" s="56">
        <v>670</v>
      </c>
      <c r="D107" s="14">
        <f t="shared" si="9"/>
        <v>671</v>
      </c>
      <c r="E107" s="1"/>
      <c r="F107" s="1"/>
      <c r="G107" s="42">
        <f>SUMIF(Overview!$G$11:$G$29,A107,Overview!$K$11:$K$29)*D107</f>
        <v>344223</v>
      </c>
      <c r="H107" s="1"/>
      <c r="I107" s="1"/>
      <c r="J107" s="31"/>
      <c r="K107" s="31"/>
      <c r="L107" s="31"/>
      <c r="M107" s="31"/>
      <c r="N107" s="31"/>
      <c r="O107" s="31"/>
      <c r="P107" s="31"/>
    </row>
    <row r="108" spans="1:16" outlineLevel="1" x14ac:dyDescent="0.25">
      <c r="A108" s="28" t="s">
        <v>16</v>
      </c>
      <c r="B108" s="105" t="s">
        <v>6</v>
      </c>
      <c r="C108" s="56">
        <v>510</v>
      </c>
      <c r="D108" s="14">
        <f t="shared" si="9"/>
        <v>511</v>
      </c>
      <c r="E108" s="1"/>
      <c r="F108" s="1"/>
      <c r="G108" s="42">
        <f>SUMIF(Overview!$G$11:$G$29,A108,Overview!$K$11:$K$29)*D108</f>
        <v>262143</v>
      </c>
      <c r="H108" s="1"/>
      <c r="I108" s="1"/>
      <c r="J108" s="31"/>
      <c r="K108" s="31"/>
      <c r="L108" s="31"/>
      <c r="M108" s="31"/>
      <c r="N108" s="31"/>
      <c r="O108" s="31"/>
      <c r="P108" s="31"/>
    </row>
    <row r="109" spans="1:16" x14ac:dyDescent="0.25">
      <c r="A109" s="28" t="s">
        <v>16</v>
      </c>
      <c r="B109" s="104" t="s">
        <v>35</v>
      </c>
      <c r="C109" s="81"/>
      <c r="D109" s="84">
        <f>Overview!$B$2*D102+Overview!$B$3*D103+Overview!$B$4*D104+Overview!$B$5*D105+Overview!$B$6*D106+Overview!$B$7*D107+Overview!$B$8*D108</f>
        <v>17128566.93</v>
      </c>
      <c r="E109" s="1"/>
      <c r="F109" s="1"/>
      <c r="G109" s="40">
        <f>SUMIF(Overview!$G$11:$G$29,A109,Overview!$K$11:$K$29)*D109</f>
        <v>8786954835.0900002</v>
      </c>
      <c r="H109" s="1"/>
      <c r="I109" s="1"/>
      <c r="J109" s="31"/>
      <c r="K109" s="31"/>
      <c r="L109" s="31"/>
      <c r="M109" s="31"/>
      <c r="N109" s="31"/>
      <c r="O109" s="31"/>
      <c r="P109" s="31"/>
    </row>
    <row r="110" spans="1:16" s="80" customFormat="1" x14ac:dyDescent="0.25">
      <c r="A110" s="11"/>
      <c r="B110" s="103"/>
      <c r="C110" s="1"/>
      <c r="D110" s="1"/>
      <c r="E110" s="1"/>
      <c r="F110" s="1"/>
      <c r="G110" s="11"/>
      <c r="H110" s="1"/>
      <c r="I110" s="1"/>
      <c r="J110" s="31"/>
      <c r="K110" s="31"/>
      <c r="L110" s="31"/>
      <c r="M110" s="31"/>
      <c r="N110" s="31"/>
      <c r="O110" s="31"/>
      <c r="P110" s="31"/>
    </row>
    <row r="111" spans="1:16" s="80" customFormat="1" x14ac:dyDescent="0.25">
      <c r="A111" s="11"/>
      <c r="B111" s="103"/>
      <c r="C111" s="1"/>
      <c r="D111" s="1"/>
      <c r="E111" s="1"/>
      <c r="F111" s="1"/>
      <c r="G111" s="11"/>
      <c r="H111" s="1"/>
      <c r="I111" s="1"/>
      <c r="J111" s="31"/>
      <c r="K111" s="31"/>
      <c r="L111" s="31"/>
      <c r="M111" s="31"/>
      <c r="N111" s="31"/>
      <c r="O111" s="31"/>
      <c r="P111" s="31"/>
    </row>
    <row r="112" spans="1:16" x14ac:dyDescent="0.25">
      <c r="A112" s="11"/>
      <c r="B112" s="104" t="s">
        <v>21</v>
      </c>
      <c r="C112" s="69" t="s">
        <v>71</v>
      </c>
      <c r="D112" s="70">
        <v>50</v>
      </c>
      <c r="E112" s="1"/>
      <c r="F112" s="1"/>
      <c r="G112" s="39" t="s">
        <v>105</v>
      </c>
      <c r="H112" s="1"/>
      <c r="I112" s="1"/>
      <c r="J112" s="31"/>
      <c r="K112" s="31"/>
      <c r="L112" s="31"/>
      <c r="M112" s="31"/>
      <c r="N112" s="31"/>
      <c r="O112" s="31"/>
      <c r="P112" s="31"/>
    </row>
    <row r="113" spans="1:16" outlineLevel="1" x14ac:dyDescent="0.25">
      <c r="A113" s="3" t="s">
        <v>21</v>
      </c>
      <c r="B113" s="105" t="s">
        <v>0</v>
      </c>
      <c r="C113" s="56">
        <v>399232</v>
      </c>
      <c r="D113" s="14">
        <f t="shared" ref="D113" si="10">ROUND(C113*(1+(0.1/(1+$D$112))),0)</f>
        <v>400015</v>
      </c>
      <c r="E113" s="1"/>
      <c r="F113" s="1"/>
      <c r="G113" s="42">
        <f>SUMIF(Overview!$G$11:$G$29,A113,Overview!$K$11:$K$29)*D113</f>
        <v>164006150</v>
      </c>
      <c r="H113" s="1"/>
      <c r="I113" s="1"/>
      <c r="J113" s="31"/>
      <c r="K113" s="31"/>
      <c r="L113" s="31"/>
      <c r="M113" s="31"/>
      <c r="N113" s="31"/>
      <c r="O113" s="31"/>
      <c r="P113" s="31"/>
    </row>
    <row r="114" spans="1:16" outlineLevel="1" x14ac:dyDescent="0.25">
      <c r="A114" s="3" t="s">
        <v>21</v>
      </c>
      <c r="B114" s="105" t="s">
        <v>1</v>
      </c>
      <c r="C114" s="56">
        <v>90923</v>
      </c>
      <c r="D114" s="14">
        <f>ROUND(C114*(1+(0.1/(1+$D$112))),0)</f>
        <v>91101</v>
      </c>
      <c r="E114" s="1"/>
      <c r="F114" s="1"/>
      <c r="G114" s="42">
        <f>SUMIF(Overview!$G$11:$G$29,A114,Overview!$K$11:$K$29)*D114</f>
        <v>37351410</v>
      </c>
      <c r="H114" s="1"/>
      <c r="I114" s="1"/>
      <c r="J114" s="31"/>
      <c r="K114" s="31"/>
      <c r="L114" s="31"/>
      <c r="M114" s="31"/>
      <c r="N114" s="31"/>
      <c r="O114" s="31"/>
      <c r="P114" s="31"/>
    </row>
    <row r="115" spans="1:16" outlineLevel="1" x14ac:dyDescent="0.25">
      <c r="A115" s="3" t="s">
        <v>21</v>
      </c>
      <c r="B115" s="105" t="s">
        <v>2</v>
      </c>
      <c r="C115" s="56">
        <v>36789</v>
      </c>
      <c r="D115" s="14">
        <f t="shared" ref="D115:D119" si="11">ROUND(C115*(1+(0.1/(1+$D$112))),0)</f>
        <v>36861</v>
      </c>
      <c r="E115" s="17"/>
      <c r="F115" s="17"/>
      <c r="G115" s="42">
        <f>SUMIF(Overview!$G$11:$G$29,A115,Overview!$K$11:$K$29)*D115</f>
        <v>15113010</v>
      </c>
      <c r="H115" s="1"/>
      <c r="I115" s="1"/>
      <c r="J115" s="31"/>
      <c r="K115" s="31"/>
      <c r="L115" s="31"/>
      <c r="M115" s="31"/>
      <c r="N115" s="31"/>
      <c r="O115" s="31"/>
      <c r="P115" s="31"/>
    </row>
    <row r="116" spans="1:16" outlineLevel="1" x14ac:dyDescent="0.25">
      <c r="A116" s="3" t="s">
        <v>21</v>
      </c>
      <c r="B116" s="105" t="s">
        <v>3</v>
      </c>
      <c r="C116" s="56">
        <v>5993</v>
      </c>
      <c r="D116" s="14">
        <f t="shared" si="11"/>
        <v>6005</v>
      </c>
      <c r="E116" s="1"/>
      <c r="F116" s="1"/>
      <c r="G116" s="42">
        <f>SUMIF(Overview!$G$11:$G$29,A116,Overview!$K$11:$K$29)*D116</f>
        <v>2462050</v>
      </c>
      <c r="H116" s="1"/>
      <c r="I116" s="1"/>
      <c r="J116" s="31"/>
      <c r="K116" s="31"/>
      <c r="L116" s="31"/>
      <c r="M116" s="31"/>
      <c r="N116" s="31"/>
      <c r="O116" s="31"/>
      <c r="P116" s="31"/>
    </row>
    <row r="117" spans="1:16" outlineLevel="1" x14ac:dyDescent="0.25">
      <c r="A117" s="3" t="s">
        <v>21</v>
      </c>
      <c r="B117" s="105" t="s">
        <v>4</v>
      </c>
      <c r="C117" s="56">
        <v>1624</v>
      </c>
      <c r="D117" s="14">
        <f t="shared" si="11"/>
        <v>1627</v>
      </c>
      <c r="E117" s="1"/>
      <c r="F117" s="1"/>
      <c r="G117" s="42">
        <f>SUMIF(Overview!$G$11:$G$29,A117,Overview!$K$11:$K$29)*D117</f>
        <v>667070</v>
      </c>
      <c r="H117" s="1"/>
      <c r="I117" s="1"/>
      <c r="J117" s="31"/>
      <c r="K117" s="31"/>
      <c r="L117" s="31"/>
      <c r="M117" s="31"/>
      <c r="N117" s="31"/>
      <c r="O117" s="31"/>
      <c r="P117" s="31"/>
    </row>
    <row r="118" spans="1:16" outlineLevel="1" x14ac:dyDescent="0.25">
      <c r="A118" s="3" t="s">
        <v>21</v>
      </c>
      <c r="B118" s="105" t="s">
        <v>5</v>
      </c>
      <c r="C118" s="56">
        <v>300</v>
      </c>
      <c r="D118" s="14">
        <f t="shared" si="11"/>
        <v>301</v>
      </c>
      <c r="E118" s="1"/>
      <c r="F118" s="1"/>
      <c r="G118" s="42">
        <f>SUMIF(Overview!$G$11:$G$29,A118,Overview!$K$11:$K$29)*D118</f>
        <v>123410</v>
      </c>
      <c r="H118" s="1"/>
      <c r="I118" s="1"/>
      <c r="J118" s="31"/>
      <c r="K118" s="31"/>
      <c r="L118" s="31"/>
      <c r="M118" s="31"/>
      <c r="N118" s="31"/>
      <c r="O118" s="31"/>
      <c r="P118" s="31"/>
    </row>
    <row r="119" spans="1:16" outlineLevel="1" x14ac:dyDescent="0.25">
      <c r="A119" s="3" t="s">
        <v>21</v>
      </c>
      <c r="B119" s="105" t="s">
        <v>6</v>
      </c>
      <c r="C119" s="56">
        <v>134</v>
      </c>
      <c r="D119" s="14">
        <f t="shared" si="11"/>
        <v>134</v>
      </c>
      <c r="E119" s="1"/>
      <c r="F119" s="1"/>
      <c r="G119" s="42">
        <f>SUMIF(Overview!$G$11:$G$29,A119,Overview!$K$11:$K$29)*D119</f>
        <v>54940</v>
      </c>
      <c r="H119" s="1"/>
      <c r="I119" s="1"/>
      <c r="J119" s="31"/>
      <c r="K119" s="31"/>
      <c r="L119" s="31"/>
      <c r="M119" s="31"/>
      <c r="N119" s="31"/>
      <c r="O119" s="31"/>
      <c r="P119" s="31"/>
    </row>
    <row r="120" spans="1:16" x14ac:dyDescent="0.25">
      <c r="A120" s="3" t="s">
        <v>21</v>
      </c>
      <c r="B120" s="106" t="s">
        <v>35</v>
      </c>
      <c r="C120" s="83"/>
      <c r="D120" s="84">
        <f>Overview!$B$2*D113+Overview!$B$3*D114+Overview!$B$4*D115+Overview!$B$5*D116+Overview!$B$6*D117+Overview!$B$7*D118+Overview!$B$8*D119</f>
        <v>7132208.1500000004</v>
      </c>
      <c r="E120" s="1"/>
      <c r="F120" s="1"/>
      <c r="G120" s="40">
        <f>SUMIF(Overview!$G$11:$G$29,A120,Overview!$K$11:$K$29)*D120</f>
        <v>2924205341.5</v>
      </c>
      <c r="H120" s="1"/>
      <c r="I120" s="1"/>
      <c r="J120" s="31"/>
      <c r="K120" s="31"/>
      <c r="L120" s="31"/>
      <c r="M120" s="31"/>
      <c r="N120" s="31"/>
      <c r="O120" s="31"/>
      <c r="P120" s="31"/>
    </row>
    <row r="121" spans="1:16" s="80" customFormat="1" x14ac:dyDescent="0.25">
      <c r="A121" s="11"/>
      <c r="B121" s="103"/>
      <c r="C121" s="1"/>
      <c r="D121" s="1"/>
      <c r="E121" s="1"/>
      <c r="F121" s="1"/>
      <c r="G121" s="11"/>
      <c r="H121" s="1"/>
      <c r="I121" s="1"/>
      <c r="J121" s="31"/>
      <c r="K121" s="31"/>
      <c r="L121" s="31"/>
      <c r="M121" s="31"/>
      <c r="N121" s="31"/>
      <c r="O121" s="31"/>
      <c r="P121" s="31"/>
    </row>
    <row r="122" spans="1:16" s="80" customFormat="1" x14ac:dyDescent="0.25">
      <c r="A122" s="11"/>
      <c r="B122" s="103"/>
      <c r="C122" s="1"/>
      <c r="D122" s="1"/>
      <c r="E122" s="1"/>
      <c r="F122" s="1"/>
      <c r="G122" s="11"/>
      <c r="H122" s="1"/>
      <c r="I122" s="1"/>
      <c r="J122" s="31"/>
      <c r="K122" s="31"/>
      <c r="L122" s="31"/>
      <c r="M122" s="31"/>
      <c r="N122" s="31"/>
      <c r="O122" s="31"/>
      <c r="P122" s="31"/>
    </row>
    <row r="123" spans="1:16" x14ac:dyDescent="0.25">
      <c r="A123" s="11"/>
      <c r="B123" s="104" t="s">
        <v>22</v>
      </c>
      <c r="C123" s="69" t="s">
        <v>71</v>
      </c>
      <c r="D123" s="70">
        <v>50</v>
      </c>
      <c r="E123" s="1"/>
      <c r="F123" s="1"/>
      <c r="G123" s="39" t="s">
        <v>105</v>
      </c>
      <c r="H123" s="1"/>
      <c r="I123" s="1"/>
      <c r="J123" s="31"/>
      <c r="K123" s="31"/>
      <c r="L123" s="31"/>
      <c r="M123" s="31"/>
      <c r="N123" s="31"/>
      <c r="O123" s="31"/>
      <c r="P123" s="31"/>
    </row>
    <row r="124" spans="1:16" outlineLevel="1" x14ac:dyDescent="0.25">
      <c r="A124" s="3" t="s">
        <v>22</v>
      </c>
      <c r="B124" s="105" t="s">
        <v>0</v>
      </c>
      <c r="C124" s="98">
        <v>448992</v>
      </c>
      <c r="D124" s="82">
        <f>ROUND(C124*(1+(0.1/(1+$D$123))),0)</f>
        <v>449872</v>
      </c>
      <c r="E124" s="1"/>
      <c r="F124" s="1"/>
      <c r="G124" s="42">
        <f>SUMIF(Overview!$G$11:$G$29,A124,Overview!$K$11:$K$29)*D124</f>
        <v>138560576</v>
      </c>
      <c r="H124" s="1"/>
      <c r="I124" s="1"/>
      <c r="J124" s="31"/>
      <c r="K124" s="31"/>
      <c r="L124" s="31"/>
      <c r="M124" s="31"/>
      <c r="N124" s="31"/>
      <c r="O124" s="31"/>
      <c r="P124" s="31"/>
    </row>
    <row r="125" spans="1:16" outlineLevel="1" x14ac:dyDescent="0.25">
      <c r="A125" s="3" t="s">
        <v>22</v>
      </c>
      <c r="B125" s="105" t="s">
        <v>1</v>
      </c>
      <c r="C125" s="56">
        <v>94461</v>
      </c>
      <c r="D125" s="82">
        <f t="shared" ref="D125:D130" si="12">ROUND(C125*(1+(0.1/(1+$D$123))),0)</f>
        <v>94646</v>
      </c>
      <c r="E125" s="1"/>
      <c r="F125" s="1"/>
      <c r="G125" s="42">
        <f>SUMIF(Overview!$G$11:$G$29,A125,Overview!$K$11:$K$29)*D125</f>
        <v>29150968</v>
      </c>
      <c r="H125" s="1"/>
      <c r="I125" s="1"/>
      <c r="J125" s="31"/>
      <c r="K125" s="31"/>
      <c r="L125" s="31"/>
      <c r="M125" s="31"/>
      <c r="N125" s="31"/>
      <c r="O125" s="31"/>
      <c r="P125" s="31"/>
    </row>
    <row r="126" spans="1:16" outlineLevel="1" x14ac:dyDescent="0.25">
      <c r="A126" s="3" t="s">
        <v>22</v>
      </c>
      <c r="B126" s="105" t="s">
        <v>2</v>
      </c>
      <c r="C126" s="56">
        <v>38875</v>
      </c>
      <c r="D126" s="82">
        <f t="shared" si="12"/>
        <v>38951</v>
      </c>
      <c r="E126" s="1"/>
      <c r="F126" s="1"/>
      <c r="G126" s="42">
        <f>SUMIF(Overview!$G$11:$G$29,A126,Overview!$K$11:$K$29)*D126</f>
        <v>11996908</v>
      </c>
      <c r="H126" s="1"/>
      <c r="I126" s="1"/>
      <c r="J126" s="31"/>
      <c r="K126" s="31"/>
      <c r="L126" s="31"/>
      <c r="M126" s="31"/>
      <c r="N126" s="31"/>
      <c r="O126" s="31"/>
      <c r="P126" s="31"/>
    </row>
    <row r="127" spans="1:16" outlineLevel="1" x14ac:dyDescent="0.25">
      <c r="A127" s="3" t="s">
        <v>22</v>
      </c>
      <c r="B127" s="105" t="s">
        <v>3</v>
      </c>
      <c r="C127" s="56">
        <v>6542</v>
      </c>
      <c r="D127" s="82">
        <f t="shared" si="12"/>
        <v>6555</v>
      </c>
      <c r="E127" s="1"/>
      <c r="F127" s="1"/>
      <c r="G127" s="42">
        <f>SUMIF(Overview!$G$11:$G$29,A127,Overview!$K$11:$K$29)*D127</f>
        <v>2018940</v>
      </c>
      <c r="H127" s="1"/>
      <c r="I127" s="1"/>
      <c r="J127" s="31"/>
      <c r="K127" s="31"/>
      <c r="L127" s="31"/>
      <c r="M127" s="31"/>
      <c r="N127" s="31"/>
      <c r="O127" s="31"/>
      <c r="P127" s="31"/>
    </row>
    <row r="128" spans="1:16" outlineLevel="1" x14ac:dyDescent="0.25">
      <c r="A128" s="3" t="s">
        <v>22</v>
      </c>
      <c r="B128" s="105" t="s">
        <v>4</v>
      </c>
      <c r="C128" s="56">
        <v>1830</v>
      </c>
      <c r="D128" s="82">
        <f t="shared" si="12"/>
        <v>1834</v>
      </c>
      <c r="E128" s="1"/>
      <c r="F128" s="1"/>
      <c r="G128" s="42">
        <f>SUMIF(Overview!$G$11:$G$29,A128,Overview!$K$11:$K$29)*D128</f>
        <v>564872</v>
      </c>
      <c r="H128" s="1"/>
      <c r="I128" s="1"/>
      <c r="J128" s="31"/>
      <c r="K128" s="31"/>
      <c r="L128" s="31"/>
      <c r="M128" s="31"/>
      <c r="N128" s="31"/>
      <c r="O128" s="31"/>
      <c r="P128" s="31"/>
    </row>
    <row r="129" spans="1:16" outlineLevel="1" x14ac:dyDescent="0.25">
      <c r="A129" s="3" t="s">
        <v>22</v>
      </c>
      <c r="B129" s="105" t="s">
        <v>5</v>
      </c>
      <c r="C129" s="56">
        <v>313</v>
      </c>
      <c r="D129" s="82">
        <f t="shared" si="12"/>
        <v>314</v>
      </c>
      <c r="E129" s="1"/>
      <c r="F129" s="1"/>
      <c r="G129" s="42">
        <f>SUMIF(Overview!$G$11:$G$29,A129,Overview!$K$11:$K$29)*D129</f>
        <v>96712</v>
      </c>
      <c r="H129" s="1"/>
      <c r="I129" s="1"/>
      <c r="J129" s="31"/>
      <c r="K129" s="31"/>
      <c r="L129" s="31"/>
      <c r="M129" s="31"/>
      <c r="N129" s="31"/>
      <c r="O129" s="31"/>
      <c r="P129" s="31"/>
    </row>
    <row r="130" spans="1:16" outlineLevel="1" x14ac:dyDescent="0.25">
      <c r="A130" s="3" t="s">
        <v>22</v>
      </c>
      <c r="B130" s="105" t="s">
        <v>6</v>
      </c>
      <c r="C130" s="56">
        <v>149</v>
      </c>
      <c r="D130" s="82">
        <f t="shared" si="12"/>
        <v>149</v>
      </c>
      <c r="E130" s="1"/>
      <c r="F130" s="1"/>
      <c r="G130" s="42">
        <f>SUMIF(Overview!$G$11:$G$29,A130,Overview!$K$11:$K$29)*D130</f>
        <v>45892</v>
      </c>
      <c r="H130" s="1"/>
      <c r="I130" s="1"/>
      <c r="J130" s="31"/>
      <c r="K130" s="31"/>
      <c r="L130" s="31"/>
      <c r="M130" s="31"/>
      <c r="N130" s="31"/>
      <c r="O130" s="31"/>
      <c r="P130" s="31"/>
    </row>
    <row r="131" spans="1:16" x14ac:dyDescent="0.25">
      <c r="A131" s="3" t="s">
        <v>22</v>
      </c>
      <c r="B131" s="104" t="s">
        <v>35</v>
      </c>
      <c r="C131" s="81"/>
      <c r="D131" s="84">
        <f>Overview!$B$2*D124+Overview!$B$3*D125+Overview!$B$4*D126+Overview!$B$5*D127+Overview!$B$6*D128+Overview!$B$7*D129+Overview!$B$8*D130</f>
        <v>7764365.7699999996</v>
      </c>
      <c r="E131" s="1"/>
      <c r="F131" s="1"/>
      <c r="G131" s="40">
        <f>SUMIF(Overview!$G$11:$G$29,A131,Overview!$K$11:$K$29)*D131</f>
        <v>2391424657.1599998</v>
      </c>
      <c r="H131" s="1"/>
      <c r="I131" s="1"/>
      <c r="J131" s="31"/>
      <c r="K131" s="31"/>
      <c r="L131" s="31"/>
      <c r="M131" s="31"/>
      <c r="N131" s="31"/>
      <c r="O131" s="31"/>
      <c r="P131" s="31"/>
    </row>
    <row r="132" spans="1:16" s="80" customFormat="1" x14ac:dyDescent="0.25">
      <c r="A132" s="11"/>
      <c r="B132" s="103"/>
      <c r="C132" s="1"/>
      <c r="D132" s="1"/>
      <c r="E132" s="1"/>
      <c r="F132" s="1"/>
      <c r="G132" s="11"/>
      <c r="H132" s="1"/>
      <c r="I132" s="1"/>
      <c r="J132" s="31"/>
      <c r="K132" s="31"/>
      <c r="L132" s="31"/>
      <c r="M132" s="31"/>
      <c r="N132" s="31"/>
      <c r="O132" s="31"/>
      <c r="P132" s="31"/>
    </row>
    <row r="133" spans="1:16" s="80" customFormat="1" x14ac:dyDescent="0.25">
      <c r="A133" s="11"/>
      <c r="B133" s="103"/>
      <c r="C133" s="1"/>
      <c r="D133" s="1"/>
      <c r="E133" s="1"/>
      <c r="F133" s="1"/>
      <c r="G133" s="11"/>
      <c r="H133" s="1"/>
      <c r="I133" s="1"/>
      <c r="J133" s="31"/>
      <c r="K133" s="31"/>
      <c r="L133" s="31"/>
      <c r="M133" s="31"/>
      <c r="N133" s="31"/>
      <c r="O133" s="31"/>
      <c r="P133" s="31"/>
    </row>
    <row r="134" spans="1:16" x14ac:dyDescent="0.25">
      <c r="A134" s="11"/>
      <c r="B134" s="104" t="s">
        <v>23</v>
      </c>
      <c r="C134" s="69" t="s">
        <v>71</v>
      </c>
      <c r="D134" s="70">
        <v>50</v>
      </c>
      <c r="E134" s="1"/>
      <c r="F134" s="1"/>
      <c r="G134" s="39" t="s">
        <v>105</v>
      </c>
      <c r="H134" s="1"/>
      <c r="I134" s="1"/>
      <c r="J134" s="31"/>
      <c r="K134" s="31"/>
      <c r="L134" s="31"/>
      <c r="M134" s="31"/>
      <c r="N134" s="31"/>
      <c r="O134" s="31"/>
      <c r="P134" s="31"/>
    </row>
    <row r="135" spans="1:16" outlineLevel="1" x14ac:dyDescent="0.25">
      <c r="A135" s="3" t="s">
        <v>23</v>
      </c>
      <c r="B135" s="105" t="s">
        <v>0</v>
      </c>
      <c r="C135" s="56">
        <v>519083</v>
      </c>
      <c r="D135" s="14">
        <f>ROUND(C135*(1+(0.1/(1+$D$134))),0)</f>
        <v>520101</v>
      </c>
      <c r="E135" s="1"/>
      <c r="F135" s="1"/>
      <c r="G135" s="42">
        <f>SUMIF(Overview!$G$11:$G$29,A135,Overview!$K$11:$K$29)*D135</f>
        <v>266811813</v>
      </c>
      <c r="H135" s="1"/>
      <c r="I135" s="1"/>
      <c r="J135" s="31"/>
      <c r="K135" s="31"/>
      <c r="L135" s="31"/>
      <c r="M135" s="31"/>
      <c r="N135" s="31"/>
      <c r="O135" s="31"/>
      <c r="P135" s="31"/>
    </row>
    <row r="136" spans="1:16" outlineLevel="1" x14ac:dyDescent="0.25">
      <c r="A136" s="3" t="s">
        <v>23</v>
      </c>
      <c r="B136" s="105" t="s">
        <v>1</v>
      </c>
      <c r="C136" s="56">
        <v>170948</v>
      </c>
      <c r="D136" s="14">
        <f t="shared" ref="D136:D141" si="13">ROUND(C136*(1+(0.1/(1+$D$134))),0)</f>
        <v>171283</v>
      </c>
      <c r="E136" s="1"/>
      <c r="F136" s="1"/>
      <c r="G136" s="42">
        <f>SUMIF(Overview!$G$11:$G$29,A136,Overview!$K$11:$K$29)*D136</f>
        <v>87868179</v>
      </c>
      <c r="H136" s="1"/>
      <c r="I136" s="1"/>
      <c r="J136" s="31"/>
      <c r="K136" s="31"/>
      <c r="L136" s="31"/>
      <c r="M136" s="31"/>
      <c r="N136" s="31"/>
      <c r="O136" s="31"/>
      <c r="P136" s="31"/>
    </row>
    <row r="137" spans="1:16" outlineLevel="1" x14ac:dyDescent="0.25">
      <c r="A137" s="3" t="s">
        <v>23</v>
      </c>
      <c r="B137" s="105" t="s">
        <v>2</v>
      </c>
      <c r="C137" s="56">
        <v>47981</v>
      </c>
      <c r="D137" s="14">
        <f t="shared" si="13"/>
        <v>48075</v>
      </c>
      <c r="E137" s="18"/>
      <c r="F137" s="18"/>
      <c r="G137" s="42">
        <f>SUMIF(Overview!$G$11:$G$29,A137,Overview!$K$11:$K$29)*D137</f>
        <v>24662475</v>
      </c>
      <c r="H137" s="1"/>
      <c r="I137" s="1"/>
      <c r="J137" s="31"/>
      <c r="K137" s="31"/>
      <c r="L137" s="31"/>
      <c r="M137" s="31"/>
      <c r="N137" s="31"/>
      <c r="O137" s="31"/>
      <c r="P137" s="31"/>
    </row>
    <row r="138" spans="1:16" outlineLevel="1" x14ac:dyDescent="0.25">
      <c r="A138" s="3" t="s">
        <v>23</v>
      </c>
      <c r="B138" s="105" t="s">
        <v>3</v>
      </c>
      <c r="C138" s="56">
        <v>8109</v>
      </c>
      <c r="D138" s="14">
        <f t="shared" si="13"/>
        <v>8125</v>
      </c>
      <c r="E138" s="1"/>
      <c r="F138" s="1"/>
      <c r="G138" s="42">
        <f>SUMIF(Overview!$G$11:$G$29,A138,Overview!$K$11:$K$29)*D138</f>
        <v>4168125</v>
      </c>
      <c r="H138" s="1"/>
      <c r="I138" s="1"/>
      <c r="J138" s="31"/>
      <c r="K138" s="31"/>
      <c r="L138" s="31"/>
      <c r="M138" s="31"/>
      <c r="N138" s="31"/>
      <c r="O138" s="31"/>
      <c r="P138" s="31"/>
    </row>
    <row r="139" spans="1:16" outlineLevel="1" x14ac:dyDescent="0.25">
      <c r="A139" s="3" t="s">
        <v>23</v>
      </c>
      <c r="B139" s="105" t="s">
        <v>4</v>
      </c>
      <c r="C139" s="56">
        <v>2215</v>
      </c>
      <c r="D139" s="14">
        <f t="shared" si="13"/>
        <v>2219</v>
      </c>
      <c r="E139" s="1"/>
      <c r="F139" s="1"/>
      <c r="G139" s="42">
        <f>SUMIF(Overview!$G$11:$G$29,A139,Overview!$K$11:$K$29)*D139</f>
        <v>1138347</v>
      </c>
      <c r="H139" s="1"/>
      <c r="I139" s="1"/>
      <c r="J139" s="31"/>
      <c r="K139" s="31"/>
      <c r="L139" s="31"/>
      <c r="M139" s="31"/>
      <c r="N139" s="31"/>
      <c r="O139" s="31"/>
      <c r="P139" s="31"/>
    </row>
    <row r="140" spans="1:16" outlineLevel="1" x14ac:dyDescent="0.25">
      <c r="A140" s="3" t="s">
        <v>23</v>
      </c>
      <c r="B140" s="105" t="s">
        <v>5</v>
      </c>
      <c r="C140" s="56">
        <v>411</v>
      </c>
      <c r="D140" s="14">
        <f t="shared" si="13"/>
        <v>412</v>
      </c>
      <c r="E140" s="1"/>
      <c r="F140" s="1"/>
      <c r="G140" s="42">
        <f>SUMIF(Overview!$G$11:$G$29,A140,Overview!$K$11:$K$29)*D140</f>
        <v>211356</v>
      </c>
      <c r="H140" s="1"/>
      <c r="I140" s="1"/>
      <c r="J140" s="31"/>
      <c r="K140" s="31"/>
      <c r="L140" s="31"/>
      <c r="M140" s="31"/>
      <c r="N140" s="31"/>
      <c r="O140" s="31"/>
      <c r="P140" s="31"/>
    </row>
    <row r="141" spans="1:16" outlineLevel="1" x14ac:dyDescent="0.25">
      <c r="A141" s="3" t="s">
        <v>23</v>
      </c>
      <c r="B141" s="105" t="s">
        <v>6</v>
      </c>
      <c r="C141" s="56">
        <v>187</v>
      </c>
      <c r="D141" s="14">
        <f t="shared" si="13"/>
        <v>187</v>
      </c>
      <c r="E141" s="1"/>
      <c r="F141" s="1"/>
      <c r="G141" s="42">
        <f>SUMIF(Overview!$G$11:$G$29,A141,Overview!$K$11:$K$29)*D141</f>
        <v>95931</v>
      </c>
      <c r="H141" s="1"/>
      <c r="I141" s="1"/>
      <c r="J141" s="31"/>
      <c r="K141" s="31"/>
      <c r="L141" s="31"/>
      <c r="M141" s="31"/>
      <c r="N141" s="31"/>
      <c r="O141" s="31"/>
      <c r="P141" s="31"/>
    </row>
    <row r="142" spans="1:16" x14ac:dyDescent="0.25">
      <c r="A142" s="3" t="s">
        <v>23</v>
      </c>
      <c r="B142" s="104" t="s">
        <v>35</v>
      </c>
      <c r="C142" s="81"/>
      <c r="D142" s="84">
        <f>Overview!$B$2*D135+Overview!$B$3*D136+Overview!$B$4*D137+Overview!$B$5*D138+Overview!$B$6*D139+Overview!$B$7*D140+Overview!$B$8*D141</f>
        <v>10058622.189999999</v>
      </c>
      <c r="E142" s="1"/>
      <c r="F142" s="1"/>
      <c r="G142" s="40">
        <f>SUMIF(Overview!$G$11:$G$29,A142,Overview!$K$11:$K$29)*D142</f>
        <v>5160073183.4699993</v>
      </c>
      <c r="H142" s="1"/>
      <c r="I142" s="1"/>
      <c r="J142" s="31"/>
      <c r="K142" s="31"/>
      <c r="L142" s="31"/>
      <c r="M142" s="31"/>
      <c r="N142" s="31"/>
      <c r="O142" s="31"/>
      <c r="P142" s="31"/>
    </row>
    <row r="143" spans="1:16" s="80" customFormat="1" x14ac:dyDescent="0.25">
      <c r="A143" s="11"/>
      <c r="B143" s="103"/>
      <c r="C143" s="1"/>
      <c r="D143" s="1"/>
      <c r="E143" s="1"/>
      <c r="F143" s="1"/>
      <c r="G143" s="11"/>
      <c r="H143" s="1"/>
      <c r="I143" s="1"/>
      <c r="J143" s="31"/>
      <c r="K143" s="31"/>
      <c r="L143" s="31"/>
      <c r="M143" s="31"/>
      <c r="N143" s="31"/>
      <c r="O143" s="31"/>
      <c r="P143" s="31"/>
    </row>
    <row r="144" spans="1:16" s="80" customFormat="1" x14ac:dyDescent="0.25">
      <c r="A144" s="11"/>
      <c r="B144" s="103"/>
      <c r="C144" s="1"/>
      <c r="D144" s="1"/>
      <c r="E144" s="1"/>
      <c r="F144" s="1"/>
      <c r="G144" s="11"/>
      <c r="H144" s="1"/>
      <c r="I144" s="1"/>
      <c r="J144" s="31"/>
      <c r="K144" s="31"/>
      <c r="L144" s="31"/>
      <c r="M144" s="31"/>
      <c r="N144" s="31"/>
      <c r="O144" s="31"/>
      <c r="P144" s="31"/>
    </row>
    <row r="145" spans="1:16" x14ac:dyDescent="0.25">
      <c r="A145" s="11"/>
      <c r="B145" s="104" t="s">
        <v>24</v>
      </c>
      <c r="C145" s="69" t="s">
        <v>71</v>
      </c>
      <c r="D145" s="70">
        <v>50</v>
      </c>
      <c r="E145" s="1"/>
      <c r="F145" s="1"/>
      <c r="G145" s="39" t="s">
        <v>105</v>
      </c>
      <c r="H145" s="1"/>
      <c r="I145" s="1"/>
      <c r="J145" s="31"/>
      <c r="K145" s="31"/>
      <c r="L145" s="31"/>
      <c r="M145" s="31"/>
      <c r="N145" s="31"/>
      <c r="O145" s="31"/>
      <c r="P145" s="31"/>
    </row>
    <row r="146" spans="1:16" outlineLevel="1" x14ac:dyDescent="0.25">
      <c r="A146" s="3" t="s">
        <v>24</v>
      </c>
      <c r="B146" s="105" t="s">
        <v>0</v>
      </c>
      <c r="C146" s="56">
        <v>500092</v>
      </c>
      <c r="D146" s="14">
        <f>ROUND(C146*(1+(0.1/(1+$D$145))),0)</f>
        <v>501073</v>
      </c>
      <c r="E146" s="1"/>
      <c r="F146" s="1"/>
      <c r="G146" s="42">
        <f>SUMIF(Overview!$G$11:$G$29,A146,Overview!$K$11:$K$29)*D146</f>
        <v>0</v>
      </c>
      <c r="H146" s="1"/>
      <c r="I146" s="1"/>
      <c r="J146" s="31"/>
      <c r="K146" s="31"/>
      <c r="L146" s="31"/>
      <c r="M146" s="31"/>
      <c r="N146" s="31"/>
      <c r="O146" s="31"/>
      <c r="P146" s="31"/>
    </row>
    <row r="147" spans="1:16" outlineLevel="1" x14ac:dyDescent="0.25">
      <c r="A147" s="3" t="s">
        <v>24</v>
      </c>
      <c r="B147" s="105" t="s">
        <v>1</v>
      </c>
      <c r="C147" s="56">
        <v>112749</v>
      </c>
      <c r="D147" s="14">
        <f t="shared" ref="D147:D152" si="14">ROUND(C147*(1+(0.1/(1+$D$145))),0)</f>
        <v>112970</v>
      </c>
      <c r="E147" s="1"/>
      <c r="F147" s="1"/>
      <c r="G147" s="42">
        <f>SUMIF(Overview!$G$11:$G$29,A147,Overview!$K$11:$K$29)*D147</f>
        <v>0</v>
      </c>
      <c r="H147" s="1"/>
      <c r="I147" s="1"/>
      <c r="J147" s="31"/>
      <c r="K147" s="31"/>
      <c r="L147" s="31"/>
      <c r="M147" s="31"/>
      <c r="N147" s="31"/>
      <c r="O147" s="31"/>
      <c r="P147" s="31"/>
    </row>
    <row r="148" spans="1:16" outlineLevel="1" x14ac:dyDescent="0.25">
      <c r="A148" s="3" t="s">
        <v>24</v>
      </c>
      <c r="B148" s="105" t="s">
        <v>2</v>
      </c>
      <c r="C148" s="56">
        <v>42524</v>
      </c>
      <c r="D148" s="14">
        <f t="shared" si="14"/>
        <v>42607</v>
      </c>
      <c r="E148" s="1"/>
      <c r="F148" s="1"/>
      <c r="G148" s="42">
        <f>SUMIF(Overview!$G$11:$G$29,A148,Overview!$K$11:$K$29)*D148</f>
        <v>0</v>
      </c>
      <c r="H148" s="1"/>
      <c r="I148" s="1"/>
      <c r="J148" s="31"/>
      <c r="K148" s="31"/>
      <c r="L148" s="31"/>
      <c r="M148" s="31"/>
      <c r="N148" s="31"/>
      <c r="O148" s="31"/>
      <c r="P148" s="31"/>
    </row>
    <row r="149" spans="1:16" outlineLevel="1" x14ac:dyDescent="0.25">
      <c r="A149" s="3" t="s">
        <v>24</v>
      </c>
      <c r="B149" s="105" t="s">
        <v>3</v>
      </c>
      <c r="C149" s="56">
        <v>7124</v>
      </c>
      <c r="D149" s="14">
        <f t="shared" si="14"/>
        <v>7138</v>
      </c>
      <c r="E149" s="1"/>
      <c r="F149" s="1"/>
      <c r="G149" s="42">
        <f>SUMIF(Overview!$G$11:$G$29,A149,Overview!$K$11:$K$29)*D149</f>
        <v>0</v>
      </c>
      <c r="H149" s="1"/>
      <c r="I149" s="1"/>
      <c r="J149" s="31"/>
      <c r="K149" s="31"/>
      <c r="L149" s="31"/>
      <c r="M149" s="31"/>
      <c r="N149" s="31"/>
      <c r="O149" s="31"/>
      <c r="P149" s="31"/>
    </row>
    <row r="150" spans="1:16" outlineLevel="1" x14ac:dyDescent="0.25">
      <c r="A150" s="3" t="s">
        <v>24</v>
      </c>
      <c r="B150" s="105" t="s">
        <v>4</v>
      </c>
      <c r="C150" s="56">
        <v>2194</v>
      </c>
      <c r="D150" s="14">
        <f t="shared" si="14"/>
        <v>2198</v>
      </c>
      <c r="E150" s="1"/>
      <c r="F150" s="1"/>
      <c r="G150" s="42">
        <f>SUMIF(Overview!$G$11:$G$29,A150,Overview!$K$11:$K$29)*D150</f>
        <v>0</v>
      </c>
      <c r="H150" s="1"/>
      <c r="I150" s="1"/>
      <c r="J150" s="31"/>
      <c r="K150" s="31"/>
      <c r="L150" s="31"/>
      <c r="M150" s="31"/>
      <c r="N150" s="31"/>
      <c r="O150" s="31"/>
      <c r="P150" s="31"/>
    </row>
    <row r="151" spans="1:16" outlineLevel="1" x14ac:dyDescent="0.25">
      <c r="A151" s="3" t="s">
        <v>24</v>
      </c>
      <c r="B151" s="105" t="s">
        <v>5</v>
      </c>
      <c r="C151" s="56">
        <v>409</v>
      </c>
      <c r="D151" s="14">
        <f t="shared" si="14"/>
        <v>410</v>
      </c>
      <c r="E151" s="1"/>
      <c r="F151" s="1"/>
      <c r="G151" s="42">
        <f>SUMIF(Overview!$G$11:$G$29,A151,Overview!$K$11:$K$29)*D151</f>
        <v>0</v>
      </c>
      <c r="H151" s="1"/>
      <c r="I151" s="1"/>
      <c r="J151" s="31"/>
      <c r="K151" s="31"/>
      <c r="L151" s="31"/>
      <c r="M151" s="31"/>
      <c r="N151" s="31"/>
      <c r="O151" s="31"/>
      <c r="P151" s="31"/>
    </row>
    <row r="152" spans="1:16" outlineLevel="1" x14ac:dyDescent="0.25">
      <c r="A152" s="3" t="s">
        <v>24</v>
      </c>
      <c r="B152" s="105" t="s">
        <v>6</v>
      </c>
      <c r="C152" s="56">
        <v>193</v>
      </c>
      <c r="D152" s="14">
        <f t="shared" si="14"/>
        <v>193</v>
      </c>
      <c r="E152" s="1"/>
      <c r="F152" s="1"/>
      <c r="G152" s="42">
        <f>SUMIF(Overview!$G$11:$G$29,A152,Overview!$K$11:$K$29)*D152</f>
        <v>0</v>
      </c>
      <c r="H152" s="1"/>
      <c r="I152" s="1"/>
      <c r="J152" s="31"/>
      <c r="K152" s="31"/>
      <c r="L152" s="31"/>
      <c r="M152" s="31"/>
      <c r="N152" s="31"/>
      <c r="O152" s="31"/>
      <c r="P152" s="31"/>
    </row>
    <row r="153" spans="1:16" x14ac:dyDescent="0.25">
      <c r="A153" s="3" t="s">
        <v>24</v>
      </c>
      <c r="B153" s="104" t="s">
        <v>35</v>
      </c>
      <c r="C153" s="81"/>
      <c r="D153" s="84">
        <f>Overview!$B$2*D146+Overview!$B$3*D147+Overview!$B$4*D148+Overview!$B$5*D149+Overview!$B$6*D150+Overview!$B$7*D151+Overview!$B$8*D152</f>
        <v>8876911.3000000007</v>
      </c>
      <c r="E153" s="1"/>
      <c r="F153" s="1"/>
      <c r="G153" s="40">
        <f>SUMIF(Overview!$G$11:$G$29,A153,Overview!$K$11:$K$29)*D153</f>
        <v>0</v>
      </c>
      <c r="H153" s="1"/>
      <c r="I153" s="1"/>
      <c r="J153" s="31"/>
      <c r="K153" s="31"/>
      <c r="L153" s="31"/>
      <c r="M153" s="31"/>
      <c r="N153" s="31"/>
      <c r="O153" s="31"/>
      <c r="P153" s="31"/>
    </row>
    <row r="154" spans="1:16" s="80" customFormat="1" x14ac:dyDescent="0.25">
      <c r="A154" s="1"/>
      <c r="B154" s="103"/>
      <c r="C154" s="1"/>
      <c r="D154" s="1"/>
      <c r="E154" s="1"/>
      <c r="F154" s="1"/>
      <c r="G154" s="1"/>
      <c r="H154" s="1"/>
      <c r="I154" s="1"/>
      <c r="J154" s="31"/>
      <c r="K154" s="31"/>
      <c r="L154" s="31"/>
      <c r="M154" s="31"/>
      <c r="N154" s="31"/>
      <c r="O154" s="31"/>
      <c r="P154" s="31"/>
    </row>
    <row r="155" spans="1:16" s="80" customFormat="1" x14ac:dyDescent="0.25">
      <c r="A155" s="1"/>
      <c r="B155" s="103"/>
      <c r="C155" s="1"/>
      <c r="D155" s="1"/>
      <c r="E155" s="1"/>
      <c r="F155" s="1"/>
      <c r="G155" s="1"/>
      <c r="H155" s="1"/>
      <c r="I155" s="1"/>
      <c r="J155" s="31"/>
      <c r="K155" s="31"/>
      <c r="L155" s="31"/>
      <c r="M155" s="31"/>
      <c r="N155" s="31"/>
      <c r="O155" s="31"/>
      <c r="P155" s="31"/>
    </row>
    <row r="156" spans="1:16" x14ac:dyDescent="0.25">
      <c r="A156" s="1"/>
      <c r="B156" s="104" t="s">
        <v>25</v>
      </c>
      <c r="C156" s="69" t="s">
        <v>71</v>
      </c>
      <c r="D156" s="70">
        <v>50</v>
      </c>
      <c r="E156" s="1"/>
      <c r="F156" s="1"/>
      <c r="G156" s="39" t="s">
        <v>105</v>
      </c>
      <c r="H156" s="1"/>
      <c r="I156" s="1"/>
      <c r="J156" s="31"/>
      <c r="K156" s="31"/>
      <c r="L156" s="31"/>
      <c r="M156" s="31"/>
      <c r="N156" s="31"/>
      <c r="O156" s="31"/>
      <c r="P156" s="31"/>
    </row>
    <row r="157" spans="1:16" outlineLevel="1" x14ac:dyDescent="0.25">
      <c r="A157" s="3" t="s">
        <v>25</v>
      </c>
      <c r="B157" s="105" t="s">
        <v>0</v>
      </c>
      <c r="C157" s="56">
        <v>492221</v>
      </c>
      <c r="D157" s="14">
        <f>ROUND(C157*(1+(0.1/(1+$D$156))),0)</f>
        <v>493186</v>
      </c>
      <c r="E157" s="1"/>
      <c r="F157" s="1"/>
      <c r="G157" s="42">
        <f>SUMIF(Overview!$G$11:$G$29,A157,Overview!$K$11:$K$29)*D157</f>
        <v>202206260</v>
      </c>
      <c r="H157" s="1"/>
      <c r="I157" s="1"/>
      <c r="J157" s="31"/>
      <c r="K157" s="31"/>
      <c r="L157" s="31"/>
      <c r="M157" s="31"/>
      <c r="N157" s="31"/>
      <c r="O157" s="31"/>
      <c r="P157" s="31"/>
    </row>
    <row r="158" spans="1:16" outlineLevel="1" x14ac:dyDescent="0.25">
      <c r="A158" s="3" t="s">
        <v>25</v>
      </c>
      <c r="B158" s="105" t="s">
        <v>1</v>
      </c>
      <c r="C158" s="56">
        <v>102443</v>
      </c>
      <c r="D158" s="14">
        <f t="shared" ref="D158:D163" si="15">ROUND(C158*(1+(0.1/(1+$D$156))),0)</f>
        <v>102644</v>
      </c>
      <c r="E158" s="1"/>
      <c r="F158" s="1"/>
      <c r="G158" s="42">
        <f>SUMIF(Overview!$G$11:$G$29,A158,Overview!$K$11:$K$29)*D158</f>
        <v>42084040</v>
      </c>
      <c r="H158" s="1"/>
      <c r="I158" s="1"/>
      <c r="J158" s="31"/>
      <c r="K158" s="31"/>
      <c r="L158" s="31"/>
      <c r="M158" s="31"/>
      <c r="N158" s="31"/>
      <c r="O158" s="31"/>
      <c r="P158" s="31"/>
    </row>
    <row r="159" spans="1:16" outlineLevel="1" x14ac:dyDescent="0.25">
      <c r="A159" s="3" t="s">
        <v>25</v>
      </c>
      <c r="B159" s="105" t="s">
        <v>2</v>
      </c>
      <c r="C159" s="56">
        <v>40509</v>
      </c>
      <c r="D159" s="14">
        <f t="shared" si="15"/>
        <v>40588</v>
      </c>
      <c r="E159" s="1"/>
      <c r="F159" s="1"/>
      <c r="G159" s="42">
        <f>SUMIF(Overview!$G$11:$G$29,A159,Overview!$K$11:$K$29)*D159</f>
        <v>16641080</v>
      </c>
      <c r="H159" s="1"/>
      <c r="I159" s="1"/>
      <c r="J159" s="31"/>
      <c r="K159" s="31"/>
      <c r="L159" s="31"/>
      <c r="M159" s="31"/>
      <c r="N159" s="31"/>
      <c r="O159" s="31"/>
      <c r="P159" s="31"/>
    </row>
    <row r="160" spans="1:16" outlineLevel="1" x14ac:dyDescent="0.25">
      <c r="A160" s="3" t="s">
        <v>25</v>
      </c>
      <c r="B160" s="105" t="s">
        <v>3</v>
      </c>
      <c r="C160" s="56">
        <v>6984</v>
      </c>
      <c r="D160" s="14">
        <f t="shared" si="15"/>
        <v>6998</v>
      </c>
      <c r="E160" s="1"/>
      <c r="F160" s="1"/>
      <c r="G160" s="42">
        <f>SUMIF(Overview!$G$11:$G$29,A160,Overview!$K$11:$K$29)*D160</f>
        <v>2869180</v>
      </c>
      <c r="H160" s="1"/>
      <c r="I160" s="1"/>
      <c r="J160" s="31"/>
      <c r="K160" s="31"/>
      <c r="L160" s="31"/>
      <c r="M160" s="31"/>
      <c r="N160" s="31"/>
      <c r="O160" s="31"/>
      <c r="P160" s="31"/>
    </row>
    <row r="161" spans="1:16" outlineLevel="1" x14ac:dyDescent="0.25">
      <c r="A161" s="3" t="s">
        <v>25</v>
      </c>
      <c r="B161" s="105" t="s">
        <v>4</v>
      </c>
      <c r="C161" s="56">
        <v>2122</v>
      </c>
      <c r="D161" s="14">
        <f t="shared" si="15"/>
        <v>2126</v>
      </c>
      <c r="E161" s="1"/>
      <c r="F161" s="1"/>
      <c r="G161" s="42">
        <f>SUMIF(Overview!$G$11:$G$29,A161,Overview!$K$11:$K$29)*D161</f>
        <v>871660</v>
      </c>
      <c r="H161" s="1"/>
      <c r="I161" s="1"/>
      <c r="J161" s="31"/>
      <c r="K161" s="31"/>
      <c r="L161" s="31"/>
      <c r="M161" s="31"/>
      <c r="N161" s="31"/>
      <c r="O161" s="31"/>
      <c r="P161" s="31"/>
    </row>
    <row r="162" spans="1:16" outlineLevel="1" x14ac:dyDescent="0.25">
      <c r="A162" s="3" t="s">
        <v>25</v>
      </c>
      <c r="B162" s="105" t="s">
        <v>5</v>
      </c>
      <c r="C162" s="56">
        <v>394</v>
      </c>
      <c r="D162" s="14">
        <f t="shared" si="15"/>
        <v>395</v>
      </c>
      <c r="E162" s="1"/>
      <c r="F162" s="1"/>
      <c r="G162" s="42">
        <f>SUMIF(Overview!$G$11:$G$29,A162,Overview!$K$11:$K$29)*D162</f>
        <v>161950</v>
      </c>
      <c r="H162" s="1"/>
      <c r="I162" s="1"/>
      <c r="J162" s="31"/>
      <c r="K162" s="31"/>
      <c r="L162" s="31"/>
      <c r="M162" s="31"/>
      <c r="N162" s="31"/>
      <c r="O162" s="31"/>
      <c r="P162" s="31"/>
    </row>
    <row r="163" spans="1:16" outlineLevel="1" x14ac:dyDescent="0.25">
      <c r="A163" s="3" t="s">
        <v>25</v>
      </c>
      <c r="B163" s="105" t="s">
        <v>6</v>
      </c>
      <c r="C163" s="56">
        <v>174</v>
      </c>
      <c r="D163" s="14">
        <f t="shared" si="15"/>
        <v>174</v>
      </c>
      <c r="E163" s="1"/>
      <c r="F163" s="1"/>
      <c r="G163" s="42">
        <f>SUMIF(Overview!$G$11:$G$29,A163,Overview!$K$11:$K$29)*D163</f>
        <v>71340</v>
      </c>
      <c r="H163" s="1"/>
      <c r="I163" s="1"/>
      <c r="J163" s="31"/>
      <c r="K163" s="31"/>
      <c r="L163" s="31"/>
      <c r="M163" s="31"/>
      <c r="N163" s="31"/>
      <c r="O163" s="31"/>
      <c r="P163" s="31"/>
    </row>
    <row r="164" spans="1:16" x14ac:dyDescent="0.25">
      <c r="A164" s="3" t="s">
        <v>25</v>
      </c>
      <c r="B164" s="106" t="s">
        <v>35</v>
      </c>
      <c r="C164" s="83"/>
      <c r="D164" s="84">
        <f>Overview!$B$2*D157+Overview!$B$3*D158+Overview!$B$4*D159+Overview!$B$5*D160+Overview!$B$6*D161+Overview!$B$7*D162+Overview!$B$8*D163</f>
        <v>8508962.2599999979</v>
      </c>
      <c r="E164" s="1"/>
      <c r="F164" s="1"/>
      <c r="G164" s="40">
        <f>SUMIF(Overview!$G$11:$G$29,A164,Overview!$K$11:$K$29)*D164</f>
        <v>3488674526.599999</v>
      </c>
      <c r="H164" s="1"/>
      <c r="I164" s="1"/>
    </row>
    <row r="165" spans="1:16" s="80" customFormat="1" x14ac:dyDescent="0.25">
      <c r="A165" s="1"/>
      <c r="B165" s="103"/>
      <c r="C165" s="1"/>
      <c r="D165" s="1"/>
      <c r="E165" s="1"/>
      <c r="F165" s="1"/>
      <c r="G165" s="1"/>
      <c r="H165" s="1"/>
      <c r="I165" s="1"/>
    </row>
    <row r="166" spans="1:16" s="80" customFormat="1" x14ac:dyDescent="0.25">
      <c r="A166" s="1"/>
      <c r="B166" s="103"/>
      <c r="C166" s="1"/>
      <c r="D166" s="1"/>
      <c r="E166" s="1"/>
      <c r="F166" s="1"/>
      <c r="G166" s="1"/>
      <c r="H166" s="1"/>
      <c r="I166" s="1"/>
    </row>
    <row r="167" spans="1:16" x14ac:dyDescent="0.25">
      <c r="A167" s="1"/>
      <c r="B167" s="104" t="s">
        <v>20</v>
      </c>
      <c r="C167" s="69" t="s">
        <v>71</v>
      </c>
      <c r="D167" s="70">
        <v>50</v>
      </c>
      <c r="E167" s="1"/>
      <c r="F167" s="1"/>
      <c r="G167" s="39" t="s">
        <v>105</v>
      </c>
      <c r="H167" s="1"/>
      <c r="I167" s="1"/>
    </row>
    <row r="168" spans="1:16" outlineLevel="1" x14ac:dyDescent="0.25">
      <c r="A168" s="3" t="s">
        <v>20</v>
      </c>
      <c r="B168" s="105" t="s">
        <v>0</v>
      </c>
      <c r="C168" s="56">
        <v>411345</v>
      </c>
      <c r="D168" s="14">
        <f>ROUND(C168*(1+(0.1/(1+$D$167))),0)</f>
        <v>412152</v>
      </c>
      <c r="E168" s="1"/>
      <c r="F168" s="1"/>
      <c r="G168" s="42">
        <f>SUMIF(Overview!$G$11:$G$29,A168,Overview!$K$11:$K$29)*D168</f>
        <v>168982320</v>
      </c>
      <c r="H168" s="1"/>
      <c r="I168" s="1"/>
    </row>
    <row r="169" spans="1:16" outlineLevel="1" x14ac:dyDescent="0.25">
      <c r="A169" s="3" t="s">
        <v>20</v>
      </c>
      <c r="B169" s="105" t="s">
        <v>1</v>
      </c>
      <c r="C169" s="56">
        <v>99374</v>
      </c>
      <c r="D169" s="14">
        <f t="shared" ref="D169:D174" si="16">ROUND(C169*(1+(0.1/(1+$D$167))),0)</f>
        <v>99569</v>
      </c>
      <c r="E169" s="1"/>
      <c r="F169" s="1"/>
      <c r="G169" s="42">
        <f>SUMIF(Overview!$G$11:$G$29,A169,Overview!$K$11:$K$29)*D169</f>
        <v>40823290</v>
      </c>
      <c r="H169" s="1"/>
      <c r="I169" s="1"/>
    </row>
    <row r="170" spans="1:16" outlineLevel="1" x14ac:dyDescent="0.25">
      <c r="A170" s="3" t="s">
        <v>20</v>
      </c>
      <c r="B170" s="105" t="s">
        <v>2</v>
      </c>
      <c r="C170" s="56">
        <v>37795</v>
      </c>
      <c r="D170" s="14">
        <f t="shared" si="16"/>
        <v>37869</v>
      </c>
      <c r="E170" s="18"/>
      <c r="F170" s="18"/>
      <c r="G170" s="42">
        <f>SUMIF(Overview!$G$11:$G$29,A170,Overview!$K$11:$K$29)*D170</f>
        <v>15526290</v>
      </c>
      <c r="H170" s="1"/>
      <c r="I170" s="1"/>
    </row>
    <row r="171" spans="1:16" outlineLevel="1" x14ac:dyDescent="0.25">
      <c r="A171" s="3" t="s">
        <v>20</v>
      </c>
      <c r="B171" s="105" t="s">
        <v>3</v>
      </c>
      <c r="C171" s="56">
        <v>6244</v>
      </c>
      <c r="D171" s="14">
        <f t="shared" si="16"/>
        <v>6256</v>
      </c>
      <c r="E171" s="1"/>
      <c r="F171" s="1"/>
      <c r="G171" s="42">
        <f>SUMIF(Overview!$G$11:$G$29,A171,Overview!$K$11:$K$29)*D171</f>
        <v>2564960</v>
      </c>
      <c r="H171" s="1"/>
      <c r="I171" s="1"/>
    </row>
    <row r="172" spans="1:16" outlineLevel="1" x14ac:dyDescent="0.25">
      <c r="A172" s="3" t="s">
        <v>20</v>
      </c>
      <c r="B172" s="105" t="s">
        <v>4</v>
      </c>
      <c r="C172" s="56">
        <v>1899</v>
      </c>
      <c r="D172" s="14">
        <f t="shared" si="16"/>
        <v>1903</v>
      </c>
      <c r="E172" s="1"/>
      <c r="F172" s="1"/>
      <c r="G172" s="42">
        <f>SUMIF(Overview!$G$11:$G$29,A172,Overview!$K$11:$K$29)*D172</f>
        <v>780230</v>
      </c>
      <c r="H172" s="1"/>
      <c r="I172" s="1"/>
    </row>
    <row r="173" spans="1:16" outlineLevel="1" x14ac:dyDescent="0.25">
      <c r="A173" s="3" t="s">
        <v>20</v>
      </c>
      <c r="B173" s="105" t="s">
        <v>5</v>
      </c>
      <c r="C173" s="56">
        <v>272</v>
      </c>
      <c r="D173" s="14">
        <f t="shared" si="16"/>
        <v>273</v>
      </c>
      <c r="E173" s="1"/>
      <c r="F173" s="1"/>
      <c r="G173" s="42">
        <f>SUMIF(Overview!$G$11:$G$29,A173,Overview!$K$11:$K$29)*D173</f>
        <v>111930</v>
      </c>
      <c r="H173" s="1"/>
      <c r="I173" s="1"/>
    </row>
    <row r="174" spans="1:16" outlineLevel="1" x14ac:dyDescent="0.25">
      <c r="A174" s="3" t="s">
        <v>20</v>
      </c>
      <c r="B174" s="105" t="s">
        <v>6</v>
      </c>
      <c r="C174" s="56">
        <v>136</v>
      </c>
      <c r="D174" s="14">
        <f t="shared" si="16"/>
        <v>136</v>
      </c>
      <c r="E174" s="1"/>
      <c r="F174" s="1"/>
      <c r="G174" s="42">
        <f>SUMIF(Overview!$G$11:$G$29,A174,Overview!$K$11:$K$29)*D174</f>
        <v>55760</v>
      </c>
      <c r="H174" s="1"/>
      <c r="I174" s="1"/>
    </row>
    <row r="175" spans="1:16" x14ac:dyDescent="0.25">
      <c r="A175" s="3" t="s">
        <v>20</v>
      </c>
      <c r="B175" s="104" t="s">
        <v>35</v>
      </c>
      <c r="C175" s="81"/>
      <c r="D175" s="84">
        <f>Overview!$B$2*D168+Overview!$B$3*D169+Overview!$B$4*D170+Overview!$B$5*D171+Overview!$B$6*D172+Overview!$B$7*D173+Overview!$B$8*D174</f>
        <v>7548975.3200000012</v>
      </c>
      <c r="E175" s="1"/>
      <c r="F175" s="1"/>
      <c r="G175" s="40">
        <f>SUMIF(Overview!$G$11:$G$29,A175,Overview!$K$11:$K$29)*D175</f>
        <v>3095079881.2000003</v>
      </c>
      <c r="H175" s="1"/>
      <c r="I175" s="1"/>
    </row>
    <row r="176" spans="1:16" x14ac:dyDescent="0.25">
      <c r="A176" s="1"/>
      <c r="B176" s="103"/>
      <c r="C176" s="1"/>
      <c r="D176" s="1"/>
      <c r="E176" s="1"/>
      <c r="F176" s="1"/>
      <c r="G176" s="1"/>
      <c r="H176" s="1"/>
      <c r="I176" s="1"/>
    </row>
    <row r="177" spans="1:9" x14ac:dyDescent="0.25">
      <c r="A177" s="1"/>
      <c r="B177" s="103"/>
      <c r="C177" s="1"/>
      <c r="D177" s="1"/>
      <c r="E177" s="1"/>
      <c r="F177" s="1"/>
      <c r="G177" s="1"/>
      <c r="H177" s="1"/>
      <c r="I177" s="1"/>
    </row>
    <row r="178" spans="1:9" x14ac:dyDescent="0.25">
      <c r="A178" s="1"/>
      <c r="B178" s="104" t="s">
        <v>19</v>
      </c>
      <c r="C178" s="69" t="s">
        <v>71</v>
      </c>
      <c r="D178" s="70">
        <v>50</v>
      </c>
      <c r="E178" s="1"/>
      <c r="F178" s="1"/>
      <c r="G178" s="39" t="s">
        <v>105</v>
      </c>
      <c r="H178" s="1"/>
      <c r="I178" s="1"/>
    </row>
    <row r="179" spans="1:9" outlineLevel="1" x14ac:dyDescent="0.25">
      <c r="A179" s="3" t="s">
        <v>19</v>
      </c>
      <c r="B179" s="105" t="s">
        <v>0</v>
      </c>
      <c r="C179" s="56">
        <v>459134</v>
      </c>
      <c r="D179" s="14">
        <f>ROUND(C179*(1+(0.1/(1+$D$178))),0)</f>
        <v>460034</v>
      </c>
      <c r="E179" s="1"/>
      <c r="F179" s="1"/>
      <c r="G179" s="42">
        <f>SUMIF(Overview!$G$11:$G$29,A179,Overview!$K$11:$K$29)*D179</f>
        <v>94306970</v>
      </c>
      <c r="H179" s="1"/>
      <c r="I179" s="1"/>
    </row>
    <row r="180" spans="1:9" outlineLevel="1" x14ac:dyDescent="0.25">
      <c r="A180" s="3" t="s">
        <v>19</v>
      </c>
      <c r="B180" s="105" t="s">
        <v>1</v>
      </c>
      <c r="C180" s="56">
        <v>99372</v>
      </c>
      <c r="D180" s="14">
        <f t="shared" ref="D180:D185" si="17">ROUND(C180*(1+(0.1/(1+$D$178))),0)</f>
        <v>99567</v>
      </c>
      <c r="E180" s="1"/>
      <c r="F180" s="1"/>
      <c r="G180" s="42">
        <f>SUMIF(Overview!$G$11:$G$29,A180,Overview!$K$11:$K$29)*D180</f>
        <v>20411235</v>
      </c>
      <c r="H180" s="1"/>
      <c r="I180" s="1"/>
    </row>
    <row r="181" spans="1:9" outlineLevel="1" x14ac:dyDescent="0.25">
      <c r="A181" s="3" t="s">
        <v>19</v>
      </c>
      <c r="B181" s="105" t="s">
        <v>2</v>
      </c>
      <c r="C181" s="56">
        <v>41059</v>
      </c>
      <c r="D181" s="14">
        <f t="shared" si="17"/>
        <v>41140</v>
      </c>
      <c r="E181" s="18"/>
      <c r="F181" s="18"/>
      <c r="G181" s="42">
        <f>SUMIF(Overview!$G$11:$G$29,A181,Overview!$K$11:$K$29)*D181</f>
        <v>8433700</v>
      </c>
      <c r="H181" s="1"/>
      <c r="I181" s="1"/>
    </row>
    <row r="182" spans="1:9" outlineLevel="1" x14ac:dyDescent="0.25">
      <c r="A182" s="3" t="s">
        <v>19</v>
      </c>
      <c r="B182" s="105" t="s">
        <v>3</v>
      </c>
      <c r="C182" s="56">
        <v>6742</v>
      </c>
      <c r="D182" s="14">
        <f t="shared" si="17"/>
        <v>6755</v>
      </c>
      <c r="E182" s="1"/>
      <c r="F182" s="1"/>
      <c r="G182" s="42">
        <f>SUMIF(Overview!$G$11:$G$29,A182,Overview!$K$11:$K$29)*D182</f>
        <v>1384775</v>
      </c>
      <c r="H182" s="1"/>
      <c r="I182" s="1"/>
    </row>
    <row r="183" spans="1:9" outlineLevel="1" x14ac:dyDescent="0.25">
      <c r="A183" s="3" t="s">
        <v>19</v>
      </c>
      <c r="B183" s="105" t="s">
        <v>4</v>
      </c>
      <c r="C183" s="56">
        <v>1972</v>
      </c>
      <c r="D183" s="14">
        <f t="shared" si="17"/>
        <v>1976</v>
      </c>
      <c r="E183" s="1"/>
      <c r="F183" s="1"/>
      <c r="G183" s="42">
        <f>SUMIF(Overview!$G$11:$G$29,A183,Overview!$K$11:$K$29)*D183</f>
        <v>405080</v>
      </c>
      <c r="H183" s="1"/>
      <c r="I183" s="1"/>
    </row>
    <row r="184" spans="1:9" outlineLevel="1" x14ac:dyDescent="0.25">
      <c r="A184" s="3" t="s">
        <v>19</v>
      </c>
      <c r="B184" s="105" t="s">
        <v>5</v>
      </c>
      <c r="C184" s="56">
        <v>328</v>
      </c>
      <c r="D184" s="14">
        <f t="shared" si="17"/>
        <v>329</v>
      </c>
      <c r="E184" s="1"/>
      <c r="F184" s="1"/>
      <c r="G184" s="42">
        <f>SUMIF(Overview!$G$11:$G$29,A184,Overview!$K$11:$K$29)*D184</f>
        <v>67445</v>
      </c>
      <c r="H184" s="1"/>
      <c r="I184" s="1"/>
    </row>
    <row r="185" spans="1:9" outlineLevel="1" x14ac:dyDescent="0.25">
      <c r="A185" s="3" t="s">
        <v>19</v>
      </c>
      <c r="B185" s="105" t="s">
        <v>6</v>
      </c>
      <c r="C185" s="56">
        <v>150</v>
      </c>
      <c r="D185" s="14">
        <f t="shared" si="17"/>
        <v>150</v>
      </c>
      <c r="E185" s="1"/>
      <c r="F185" s="1"/>
      <c r="G185" s="42">
        <f>SUMIF(Overview!$G$11:$G$29,A185,Overview!$K$11:$K$29)*D185</f>
        <v>30750</v>
      </c>
      <c r="H185" s="1"/>
      <c r="I185" s="1"/>
    </row>
    <row r="186" spans="1:9" x14ac:dyDescent="0.25">
      <c r="A186" s="3" t="s">
        <v>19</v>
      </c>
      <c r="B186" s="104" t="s">
        <v>35</v>
      </c>
      <c r="C186" s="81"/>
      <c r="D186" s="84">
        <f>Overview!$B$2*D179+Overview!$B$3*D180+Overview!$B$4*D181+Overview!$B$5*D182+Overview!$B$6*D183+Overview!$B$7*D184+Overview!$B$8*D185</f>
        <v>8115527.3099999996</v>
      </c>
      <c r="E186" s="1"/>
      <c r="F186" s="1"/>
      <c r="G186" s="40">
        <f>SUMIF(Overview!$G$11:$G$29,A186,Overview!$K$11:$K$29)*D186</f>
        <v>1663683098.55</v>
      </c>
      <c r="H186" s="1"/>
      <c r="I186" s="1"/>
    </row>
    <row r="187" spans="1:9" x14ac:dyDescent="0.25">
      <c r="A187" s="1"/>
      <c r="B187" s="103"/>
      <c r="C187" s="1"/>
      <c r="D187" s="1"/>
      <c r="E187" s="1"/>
      <c r="F187" s="1"/>
      <c r="G187" s="1"/>
      <c r="H187" s="1"/>
      <c r="I187" s="1"/>
    </row>
    <row r="188" spans="1:9" x14ac:dyDescent="0.25">
      <c r="A188" s="1"/>
      <c r="B188" s="103"/>
      <c r="C188" s="1"/>
      <c r="D188" s="1"/>
      <c r="E188" s="1"/>
      <c r="F188" s="1"/>
      <c r="G188" s="1"/>
      <c r="H188" s="1"/>
      <c r="I188" s="1"/>
    </row>
    <row r="189" spans="1:9" x14ac:dyDescent="0.25">
      <c r="A189" s="1"/>
      <c r="B189" s="104" t="s">
        <v>18</v>
      </c>
      <c r="C189" s="69" t="s">
        <v>71</v>
      </c>
      <c r="D189" s="70">
        <v>50</v>
      </c>
      <c r="E189" s="1"/>
      <c r="F189" s="1"/>
      <c r="G189" s="39" t="s">
        <v>105</v>
      </c>
      <c r="H189" s="1"/>
      <c r="I189" s="1"/>
    </row>
    <row r="190" spans="1:9" outlineLevel="1" x14ac:dyDescent="0.25">
      <c r="A190" s="3" t="s">
        <v>18</v>
      </c>
      <c r="B190" s="105" t="s">
        <v>0</v>
      </c>
      <c r="C190" s="56">
        <v>424488</v>
      </c>
      <c r="D190" s="14">
        <f>ROUND(C190*(1+(0.1/(1+$D$189))),0)</f>
        <v>425320</v>
      </c>
      <c r="E190" s="1"/>
      <c r="F190" s="1"/>
      <c r="G190" s="42">
        <f>SUMIF(Overview!$G$11:$G$29,A190,Overview!$K$11:$K$29)*D190</f>
        <v>0</v>
      </c>
      <c r="H190" s="1"/>
      <c r="I190" s="1"/>
    </row>
    <row r="191" spans="1:9" outlineLevel="1" x14ac:dyDescent="0.25">
      <c r="A191" s="3" t="s">
        <v>18</v>
      </c>
      <c r="B191" s="105" t="s">
        <v>1</v>
      </c>
      <c r="C191" s="56">
        <v>99333</v>
      </c>
      <c r="D191" s="14">
        <f t="shared" ref="D191:D196" si="18">ROUND(C191*(1+(0.1/(1+$D$189))),0)</f>
        <v>99528</v>
      </c>
      <c r="E191" s="1"/>
      <c r="F191" s="1"/>
      <c r="G191" s="42">
        <f>SUMIF(Overview!$G$11:$G$29,A191,Overview!$K$11:$K$29)*D191</f>
        <v>0</v>
      </c>
      <c r="H191" s="1"/>
      <c r="I191" s="1"/>
    </row>
    <row r="192" spans="1:9" outlineLevel="1" x14ac:dyDescent="0.25">
      <c r="A192" s="3" t="s">
        <v>18</v>
      </c>
      <c r="B192" s="105" t="s">
        <v>2</v>
      </c>
      <c r="C192" s="56">
        <v>40242</v>
      </c>
      <c r="D192" s="14">
        <f t="shared" si="18"/>
        <v>40321</v>
      </c>
      <c r="E192" s="1"/>
      <c r="F192" s="1"/>
      <c r="G192" s="42">
        <f>SUMIF(Overview!$G$11:$G$29,A192,Overview!$K$11:$K$29)*D192</f>
        <v>0</v>
      </c>
      <c r="H192" s="1"/>
      <c r="I192" s="1"/>
    </row>
    <row r="193" spans="1:9" outlineLevel="1" x14ac:dyDescent="0.25">
      <c r="A193" s="3" t="s">
        <v>18</v>
      </c>
      <c r="B193" s="105" t="s">
        <v>3</v>
      </c>
      <c r="C193" s="56">
        <v>6923</v>
      </c>
      <c r="D193" s="14">
        <f t="shared" si="18"/>
        <v>6937</v>
      </c>
      <c r="E193" s="1"/>
      <c r="F193" s="1"/>
      <c r="G193" s="42">
        <f>SUMIF(Overview!$G$11:$G$29,A193,Overview!$K$11:$K$29)*D193</f>
        <v>0</v>
      </c>
      <c r="H193" s="1"/>
      <c r="I193" s="1"/>
    </row>
    <row r="194" spans="1:9" outlineLevel="1" x14ac:dyDescent="0.25">
      <c r="A194" s="3" t="s">
        <v>18</v>
      </c>
      <c r="B194" s="105" t="s">
        <v>4</v>
      </c>
      <c r="C194" s="56">
        <v>2123</v>
      </c>
      <c r="D194" s="14">
        <f t="shared" si="18"/>
        <v>2127</v>
      </c>
      <c r="E194" s="1"/>
      <c r="F194" s="1"/>
      <c r="G194" s="42">
        <f>SUMIF(Overview!$G$11:$G$29,A194,Overview!$K$11:$K$29)*D194</f>
        <v>0</v>
      </c>
      <c r="H194" s="1"/>
      <c r="I194" s="1"/>
    </row>
    <row r="195" spans="1:9" outlineLevel="1" x14ac:dyDescent="0.25">
      <c r="A195" s="3" t="s">
        <v>18</v>
      </c>
      <c r="B195" s="105" t="s">
        <v>5</v>
      </c>
      <c r="C195" s="56">
        <v>387</v>
      </c>
      <c r="D195" s="14">
        <f t="shared" si="18"/>
        <v>388</v>
      </c>
      <c r="E195" s="1"/>
      <c r="F195" s="1"/>
      <c r="G195" s="42">
        <f>SUMIF(Overview!$G$11:$G$29,A195,Overview!$K$11:$K$29)*D195</f>
        <v>0</v>
      </c>
      <c r="H195" s="1"/>
      <c r="I195" s="1"/>
    </row>
    <row r="196" spans="1:9" outlineLevel="1" x14ac:dyDescent="0.25">
      <c r="A196" s="3" t="s">
        <v>18</v>
      </c>
      <c r="B196" s="105" t="s">
        <v>6</v>
      </c>
      <c r="C196" s="56">
        <v>155</v>
      </c>
      <c r="D196" s="14">
        <f t="shared" si="18"/>
        <v>155</v>
      </c>
      <c r="E196" s="1"/>
      <c r="F196" s="1"/>
      <c r="G196" s="42">
        <f>SUMIF(Overview!$G$11:$G$29,A196,Overview!$K$11:$K$29)*D196</f>
        <v>0</v>
      </c>
      <c r="H196" s="1"/>
      <c r="I196" s="1"/>
    </row>
    <row r="197" spans="1:9" x14ac:dyDescent="0.25">
      <c r="A197" s="3" t="s">
        <v>18</v>
      </c>
      <c r="B197" s="104" t="s">
        <v>35</v>
      </c>
      <c r="C197" s="81"/>
      <c r="D197" s="84">
        <f>Overview!$B$2*D190+Overview!$B$3*D191+Overview!$B$4*D192+Overview!$B$5*D193+Overview!$B$6*D194+Overview!$B$7*D195+Overview!$B$8*D196</f>
        <v>8090726.2899999991</v>
      </c>
      <c r="E197" s="1"/>
      <c r="F197" s="1"/>
      <c r="G197" s="40">
        <f>SUMIF(Overview!$G$11:$G$29,A197,Overview!$K$11:$K$29)*D197</f>
        <v>0</v>
      </c>
      <c r="H197" s="1"/>
      <c r="I197" s="1"/>
    </row>
    <row r="198" spans="1:9" x14ac:dyDescent="0.25">
      <c r="A198" s="1"/>
      <c r="B198" s="103"/>
      <c r="C198" s="1"/>
      <c r="D198" s="1"/>
      <c r="E198" s="1"/>
      <c r="F198" s="1"/>
      <c r="G198" s="1"/>
      <c r="H198" s="1"/>
      <c r="I198" s="1"/>
    </row>
    <row r="199" spans="1:9" x14ac:dyDescent="0.25">
      <c r="A199" s="1"/>
      <c r="B199" s="103"/>
      <c r="C199" s="1"/>
      <c r="D199" s="1"/>
      <c r="E199" s="1"/>
      <c r="F199" s="1"/>
      <c r="G199" s="1"/>
      <c r="H199" s="1"/>
      <c r="I199" s="1"/>
    </row>
    <row r="200" spans="1:9" x14ac:dyDescent="0.25">
      <c r="A200" s="1"/>
      <c r="B200" s="104" t="s">
        <v>17</v>
      </c>
      <c r="C200" s="69" t="s">
        <v>71</v>
      </c>
      <c r="D200" s="70">
        <v>50</v>
      </c>
      <c r="E200" s="1"/>
      <c r="F200" s="1"/>
      <c r="G200" s="39" t="s">
        <v>105</v>
      </c>
      <c r="H200" s="1"/>
      <c r="I200" s="1"/>
    </row>
    <row r="201" spans="1:9" outlineLevel="1" x14ac:dyDescent="0.25">
      <c r="A201" s="3" t="s">
        <v>17</v>
      </c>
      <c r="B201" s="105" t="s">
        <v>0</v>
      </c>
      <c r="C201" s="56">
        <v>674924</v>
      </c>
      <c r="D201" s="14">
        <f>ROUND(C201*(1+(0.1/(1+$D$200))),0)</f>
        <v>676247</v>
      </c>
      <c r="E201" s="1"/>
      <c r="F201" s="1"/>
      <c r="G201" s="42">
        <f>SUMIF(Overview!$G$11:$G$29,A201,Overview!$K$11:$K$29)*D201</f>
        <v>346914711</v>
      </c>
      <c r="H201" s="1"/>
      <c r="I201" s="1"/>
    </row>
    <row r="202" spans="1:9" outlineLevel="1" x14ac:dyDescent="0.25">
      <c r="A202" s="3" t="s">
        <v>17</v>
      </c>
      <c r="B202" s="105" t="s">
        <v>1</v>
      </c>
      <c r="C202" s="56">
        <v>128439</v>
      </c>
      <c r="D202" s="14">
        <f t="shared" ref="D202:D207" si="19">ROUND(C202*(1+(0.1/(1+$D$200))),0)</f>
        <v>128691</v>
      </c>
      <c r="E202" s="1"/>
      <c r="F202" s="1"/>
      <c r="G202" s="42">
        <f>SUMIF(Overview!$G$11:$G$29,A202,Overview!$K$11:$K$29)*D202</f>
        <v>66018483</v>
      </c>
      <c r="H202" s="1"/>
      <c r="I202" s="1"/>
    </row>
    <row r="203" spans="1:9" outlineLevel="1" x14ac:dyDescent="0.25">
      <c r="A203" s="3" t="s">
        <v>17</v>
      </c>
      <c r="B203" s="105" t="s">
        <v>2</v>
      </c>
      <c r="C203" s="56">
        <v>44922</v>
      </c>
      <c r="D203" s="14">
        <f t="shared" si="19"/>
        <v>45010</v>
      </c>
      <c r="E203" s="17"/>
      <c r="F203" s="17"/>
      <c r="G203" s="42">
        <f>SUMIF(Overview!$G$11:$G$29,A203,Overview!$K$11:$K$29)*D203</f>
        <v>23090130</v>
      </c>
      <c r="H203" s="1"/>
      <c r="I203" s="1"/>
    </row>
    <row r="204" spans="1:9" outlineLevel="1" x14ac:dyDescent="0.25">
      <c r="A204" s="3" t="s">
        <v>17</v>
      </c>
      <c r="B204" s="105" t="s">
        <v>3</v>
      </c>
      <c r="C204" s="56">
        <v>7755</v>
      </c>
      <c r="D204" s="14">
        <f t="shared" si="19"/>
        <v>7770</v>
      </c>
      <c r="E204" s="1"/>
      <c r="F204" s="1"/>
      <c r="G204" s="42">
        <f>SUMIF(Overview!$G$11:$G$29,A204,Overview!$K$11:$K$29)*D204</f>
        <v>3986010</v>
      </c>
      <c r="H204" s="1"/>
      <c r="I204" s="1"/>
    </row>
    <row r="205" spans="1:9" outlineLevel="1" x14ac:dyDescent="0.25">
      <c r="A205" s="3" t="s">
        <v>17</v>
      </c>
      <c r="B205" s="105" t="s">
        <v>4</v>
      </c>
      <c r="C205" s="56">
        <v>2024</v>
      </c>
      <c r="D205" s="14">
        <f t="shared" si="19"/>
        <v>2028</v>
      </c>
      <c r="E205" s="1"/>
      <c r="F205" s="1"/>
      <c r="G205" s="42">
        <f>SUMIF(Overview!$G$11:$G$29,A205,Overview!$K$11:$K$29)*D205</f>
        <v>1040364</v>
      </c>
      <c r="H205" s="1"/>
      <c r="I205" s="1"/>
    </row>
    <row r="206" spans="1:9" outlineLevel="1" x14ac:dyDescent="0.25">
      <c r="A206" s="3" t="s">
        <v>17</v>
      </c>
      <c r="B206" s="105" t="s">
        <v>5</v>
      </c>
      <c r="C206" s="56">
        <v>409</v>
      </c>
      <c r="D206" s="14">
        <f t="shared" si="19"/>
        <v>410</v>
      </c>
      <c r="E206" s="1"/>
      <c r="F206" s="1"/>
      <c r="G206" s="42">
        <f>SUMIF(Overview!$G$11:$G$29,A206,Overview!$K$11:$K$29)*D206</f>
        <v>210330</v>
      </c>
      <c r="H206" s="1"/>
      <c r="I206" s="1"/>
    </row>
    <row r="207" spans="1:9" outlineLevel="1" x14ac:dyDescent="0.25">
      <c r="A207" s="3" t="s">
        <v>17</v>
      </c>
      <c r="B207" s="105" t="s">
        <v>6</v>
      </c>
      <c r="C207" s="56">
        <v>200</v>
      </c>
      <c r="D207" s="14">
        <f t="shared" si="19"/>
        <v>200</v>
      </c>
      <c r="E207" s="1"/>
      <c r="F207" s="1"/>
      <c r="G207" s="42">
        <f>SUMIF(Overview!$G$11:$G$29,A207,Overview!$K$11:$K$29)*D207</f>
        <v>102600</v>
      </c>
      <c r="H207" s="1"/>
      <c r="I207" s="1"/>
    </row>
    <row r="208" spans="1:9" x14ac:dyDescent="0.25">
      <c r="A208" s="3" t="s">
        <v>17</v>
      </c>
      <c r="B208" s="104" t="s">
        <v>35</v>
      </c>
      <c r="C208" s="81"/>
      <c r="D208" s="84">
        <f>Overview!$B$2*D201+Overview!$B$3*D202+Overview!$B$4*D203+Overview!$B$5*D204+Overview!$B$6*D205+Overview!$B$7*D206+Overview!$B$8*D207</f>
        <v>9992798.4800000004</v>
      </c>
      <c r="E208" s="1"/>
      <c r="F208" s="1"/>
      <c r="G208" s="40">
        <f>SUMIF(Overview!$G$11:$G$29,A208,Overview!$K$11:$K$29)*D208</f>
        <v>5126305620.2399998</v>
      </c>
      <c r="H208" s="1"/>
      <c r="I208" s="1"/>
    </row>
    <row r="209" spans="1:9" x14ac:dyDescent="0.25">
      <c r="A209" s="1"/>
      <c r="B209" s="103"/>
      <c r="C209" s="1"/>
      <c r="D209" s="1"/>
      <c r="E209" s="1"/>
      <c r="F209" s="1"/>
      <c r="G209" s="1"/>
      <c r="H209" s="1"/>
      <c r="I209" s="1"/>
    </row>
    <row r="210" spans="1:9" x14ac:dyDescent="0.25">
      <c r="A210" s="1"/>
      <c r="B210" s="103"/>
      <c r="C210" s="1"/>
      <c r="D210" s="1"/>
      <c r="E210" s="1"/>
      <c r="F210" s="1"/>
      <c r="G210" s="1"/>
      <c r="H210" s="1"/>
      <c r="I210" s="1"/>
    </row>
    <row r="211" spans="1:9" x14ac:dyDescent="0.25">
      <c r="A211" s="1"/>
      <c r="B211" s="103"/>
      <c r="C211" s="1"/>
      <c r="D211" s="1"/>
      <c r="E211" s="1"/>
      <c r="F211" s="1"/>
      <c r="G211" s="1"/>
      <c r="H211" s="1"/>
      <c r="I211" s="1"/>
    </row>
    <row r="212" spans="1:9" s="80" customFormat="1" x14ac:dyDescent="0.25">
      <c r="B212" s="107"/>
    </row>
    <row r="213" spans="1:9" s="80" customFormat="1" x14ac:dyDescent="0.25">
      <c r="B213" s="107"/>
    </row>
    <row r="214" spans="1:9" s="80" customFormat="1" x14ac:dyDescent="0.25">
      <c r="B214" s="107"/>
    </row>
    <row r="215" spans="1:9" s="80" customFormat="1" x14ac:dyDescent="0.25">
      <c r="B215" s="107"/>
    </row>
    <row r="216" spans="1:9" s="80" customFormat="1" x14ac:dyDescent="0.25">
      <c r="B216" s="107"/>
    </row>
    <row r="217" spans="1:9" s="80" customFormat="1" x14ac:dyDescent="0.25">
      <c r="B217" s="107"/>
    </row>
    <row r="218" spans="1:9" s="80" customFormat="1" x14ac:dyDescent="0.25">
      <c r="B218" s="107"/>
    </row>
    <row r="219" spans="1:9" s="80" customFormat="1" x14ac:dyDescent="0.25">
      <c r="B219" s="107"/>
    </row>
    <row r="220" spans="1:9" s="80" customFormat="1" x14ac:dyDescent="0.25">
      <c r="B220" s="107"/>
    </row>
    <row r="221" spans="1:9" s="80" customFormat="1" x14ac:dyDescent="0.25">
      <c r="B221" s="107"/>
    </row>
    <row r="222" spans="1:9" s="80" customFormat="1" x14ac:dyDescent="0.25">
      <c r="B222" s="107"/>
    </row>
    <row r="223" spans="1:9" s="80" customFormat="1" x14ac:dyDescent="0.25">
      <c r="B223" s="107"/>
    </row>
    <row r="224" spans="1:9" s="80" customFormat="1" x14ac:dyDescent="0.25">
      <c r="B224" s="107"/>
    </row>
    <row r="225" spans="2:2" s="80" customFormat="1" x14ac:dyDescent="0.25">
      <c r="B225" s="107"/>
    </row>
    <row r="226" spans="2:2" s="80" customFormat="1" x14ac:dyDescent="0.25">
      <c r="B226" s="107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6"/>
  <sheetViews>
    <sheetView tabSelected="1" topLeftCell="B1" zoomScale="80" zoomScaleNormal="80" workbookViewId="0">
      <selection activeCell="Q110" sqref="Q110"/>
    </sheetView>
  </sheetViews>
  <sheetFormatPr defaultRowHeight="15" outlineLevelRow="2" x14ac:dyDescent="0.25"/>
  <cols>
    <col min="1" max="1" width="29.140625" customWidth="1"/>
    <col min="2" max="2" width="13.42578125" customWidth="1"/>
    <col min="3" max="3" width="16" customWidth="1"/>
    <col min="4" max="4" width="12.7109375" customWidth="1"/>
    <col min="5" max="5" width="4.7109375" customWidth="1"/>
    <col min="6" max="6" width="13.28515625" customWidth="1"/>
    <col min="7" max="7" width="5.42578125" customWidth="1"/>
    <col min="8" max="8" width="14.140625" customWidth="1"/>
    <col min="9" max="9" width="13.7109375" customWidth="1"/>
    <col min="10" max="10" width="13.140625" customWidth="1"/>
    <col min="11" max="11" width="12" customWidth="1"/>
    <col min="12" max="12" width="11" customWidth="1"/>
    <col min="13" max="13" width="10.7109375" customWidth="1"/>
    <col min="14" max="14" width="11.42578125" customWidth="1"/>
    <col min="15" max="15" width="26.42578125" customWidth="1"/>
  </cols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20.25" thickBot="1" x14ac:dyDescent="0.35">
      <c r="A2" s="44" t="s">
        <v>73</v>
      </c>
      <c r="B2" s="44"/>
      <c r="C2" s="44"/>
      <c r="D2" s="44"/>
      <c r="E2" s="44"/>
      <c r="F2" s="44"/>
      <c r="G2" s="45"/>
      <c r="H2" s="45"/>
      <c r="I2" s="45"/>
      <c r="J2" s="45"/>
      <c r="K2" s="45"/>
      <c r="L2" s="45"/>
      <c r="M2" s="45"/>
      <c r="N2" s="45"/>
      <c r="O2" s="45"/>
      <c r="P2" s="1"/>
    </row>
    <row r="3" spans="1:16" ht="15.75" thickTop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5.75" outlineLevel="1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5.75" outlineLevel="1" thickBot="1" x14ac:dyDescent="0.3">
      <c r="A5" s="69" t="s">
        <v>26</v>
      </c>
      <c r="B5" s="69"/>
      <c r="C5" s="70">
        <v>3</v>
      </c>
      <c r="D5" s="69"/>
      <c r="E5" s="1"/>
      <c r="F5" s="39" t="s">
        <v>106</v>
      </c>
      <c r="G5" s="1"/>
      <c r="H5" s="60" t="s">
        <v>0</v>
      </c>
      <c r="I5" s="61" t="s">
        <v>1</v>
      </c>
      <c r="J5" s="62" t="s">
        <v>2</v>
      </c>
      <c r="K5" s="61" t="s">
        <v>3</v>
      </c>
      <c r="L5" s="62" t="s">
        <v>4</v>
      </c>
      <c r="M5" s="61" t="s">
        <v>5</v>
      </c>
      <c r="N5" s="61" t="s">
        <v>6</v>
      </c>
      <c r="O5" s="1"/>
      <c r="P5" s="1"/>
    </row>
    <row r="6" spans="1:16" hidden="1" outlineLevel="2" x14ac:dyDescent="0.25">
      <c r="A6" s="75" t="s">
        <v>7</v>
      </c>
      <c r="B6" s="13">
        <v>25</v>
      </c>
      <c r="C6" s="15">
        <f>(B6*(1+(0.1/(1+$C$5))))</f>
        <v>25.624999999999996</v>
      </c>
      <c r="D6" s="3">
        <f>ROUND(C6,0)</f>
        <v>26</v>
      </c>
      <c r="E6" s="1"/>
      <c r="F6" s="42">
        <f>D6*'Planned ships &amp; modules'!$B$3</f>
        <v>0</v>
      </c>
      <c r="G6" s="1"/>
      <c r="H6" s="64">
        <f>SUMIFS('Capital Components'!$D:$D,'Capital Components'!$B:$B,H$5,'Capital Components'!$A:$A,$A6)*$D6</f>
        <v>11093212</v>
      </c>
      <c r="I6" s="65">
        <f>SUMIFS('Capital Components'!$D:$D,'Capital Components'!$B:$B,I$5,'Capital Components'!$A:$A,$A6)*$D6</f>
        <v>2605252</v>
      </c>
      <c r="J6" s="65">
        <f>SUMIFS('Capital Components'!$D:$D,'Capital Components'!$B:$B,J$5,'Capital Components'!$A:$A,$A6)*$D6</f>
        <v>1015768</v>
      </c>
      <c r="K6" s="65">
        <f>SUMIFS('Capital Components'!$D:$D,'Capital Components'!$B:$B,K$5,'Capital Components'!$A:$A,$A6)*$D6</f>
        <v>166686</v>
      </c>
      <c r="L6" s="65">
        <f>SUMIFS('Capital Components'!$D:$D,'Capital Components'!$B:$B,L$5,'Capital Components'!$A:$A,$A6)*$D6</f>
        <v>50206</v>
      </c>
      <c r="M6" s="65">
        <f>SUMIFS('Capital Components'!$D:$D,'Capital Components'!$B:$B,M$5,'Capital Components'!$A:$A,$A6)*$D6</f>
        <v>8008</v>
      </c>
      <c r="N6" s="66">
        <f>SUMIFS('Capital Components'!$D:$D,'Capital Components'!$B:$B,N$5,'Capital Components'!$A:$A,$A6)*$D6</f>
        <v>3562</v>
      </c>
      <c r="O6" s="1"/>
      <c r="P6" s="1"/>
    </row>
    <row r="7" spans="1:16" hidden="1" outlineLevel="2" x14ac:dyDescent="0.25">
      <c r="A7" s="75" t="s">
        <v>8</v>
      </c>
      <c r="B7" s="13">
        <v>30</v>
      </c>
      <c r="C7" s="15">
        <f t="shared" ref="C7:C16" si="0">B7*(1+(0.1/(1+$C$5)))</f>
        <v>30.749999999999996</v>
      </c>
      <c r="D7" s="3">
        <f t="shared" ref="D7:D16" si="1">ROUND(C7,0)</f>
        <v>31</v>
      </c>
      <c r="E7" s="1"/>
      <c r="F7" s="42">
        <f>D7*'Planned ships &amp; modules'!$B$3</f>
        <v>0</v>
      </c>
      <c r="G7" s="1"/>
      <c r="H7" s="55">
        <f>SUMIFS('Capital Components'!$D:$D,'Capital Components'!$B:$B,H$5,'Capital Components'!$A:$A,$A7)*$D7</f>
        <v>9140443</v>
      </c>
      <c r="I7" s="56">
        <f>SUMIFS('Capital Components'!$D:$D,'Capital Components'!$B:$B,I$5,'Capital Components'!$A:$A,$A7)*$D7</f>
        <v>3014688</v>
      </c>
      <c r="J7" s="56">
        <f>SUMIFS('Capital Components'!$D:$D,'Capital Components'!$B:$B,J$5,'Capital Components'!$A:$A,$A7)*$D7</f>
        <v>1105522</v>
      </c>
      <c r="K7" s="56">
        <f>SUMIFS('Capital Components'!$D:$D,'Capital Components'!$B:$B,K$5,'Capital Components'!$A:$A,$A7)*$D7</f>
        <v>180017</v>
      </c>
      <c r="L7" s="56">
        <f>SUMIFS('Capital Components'!$D:$D,'Capital Components'!$B:$B,L$5,'Capital Components'!$A:$A,$A7)*$D7</f>
        <v>51460</v>
      </c>
      <c r="M7" s="56">
        <f>SUMIFS('Capital Components'!$D:$D,'Capital Components'!$B:$B,M$5,'Capital Components'!$A:$A,$A7)*$D7</f>
        <v>9238</v>
      </c>
      <c r="N7" s="57">
        <f>SUMIFS('Capital Components'!$D:$D,'Capital Components'!$B:$B,N$5,'Capital Components'!$A:$A,$A7)*$D7</f>
        <v>3906</v>
      </c>
      <c r="O7" s="1"/>
      <c r="P7" s="1"/>
    </row>
    <row r="8" spans="1:16" hidden="1" outlineLevel="2" x14ac:dyDescent="0.25">
      <c r="A8" s="75" t="s">
        <v>11</v>
      </c>
      <c r="B8" s="13">
        <v>15</v>
      </c>
      <c r="C8" s="15">
        <f t="shared" si="0"/>
        <v>15.374999999999998</v>
      </c>
      <c r="D8" s="3">
        <f t="shared" si="1"/>
        <v>15</v>
      </c>
      <c r="E8" s="1"/>
      <c r="F8" s="42">
        <f>D8*'Planned ships &amp; modules'!$B$3</f>
        <v>0</v>
      </c>
      <c r="G8" s="1"/>
      <c r="H8" s="55">
        <f>SUMIFS('Capital Components'!$D:$D,'Capital Components'!$B:$B,H$5,'Capital Components'!$A:$A,$A8)*$D8</f>
        <v>5785380</v>
      </c>
      <c r="I8" s="56">
        <f>SUMIFS('Capital Components'!$D:$D,'Capital Components'!$B:$B,I$5,'Capital Components'!$A:$A,$A8)*$D8</f>
        <v>1502925</v>
      </c>
      <c r="J8" s="56">
        <f>SUMIFS('Capital Components'!$D:$D,'Capital Components'!$B:$B,J$5,'Capital Components'!$A:$A,$A8)*$D8</f>
        <v>596655</v>
      </c>
      <c r="K8" s="56">
        <f>SUMIFS('Capital Components'!$D:$D,'Capital Components'!$B:$B,K$5,'Capital Components'!$A:$A,$A8)*$D8</f>
        <v>89025</v>
      </c>
      <c r="L8" s="56">
        <f>SUMIFS('Capital Components'!$D:$D,'Capital Components'!$B:$B,L$5,'Capital Components'!$A:$A,$A8)*$D8</f>
        <v>25125</v>
      </c>
      <c r="M8" s="56">
        <f>SUMIFS('Capital Components'!$D:$D,'Capital Components'!$B:$B,M$5,'Capital Components'!$A:$A,$A8)*$D8</f>
        <v>4395</v>
      </c>
      <c r="N8" s="57">
        <f>SUMIFS('Capital Components'!$D:$D,'Capital Components'!$B:$B,N$5,'Capital Components'!$A:$A,$A8)*$D8</f>
        <v>1995</v>
      </c>
      <c r="O8" s="1"/>
      <c r="P8" s="1"/>
    </row>
    <row r="9" spans="1:16" hidden="1" outlineLevel="2" x14ac:dyDescent="0.25">
      <c r="A9" s="75" t="s">
        <v>12</v>
      </c>
      <c r="B9" s="13">
        <v>25</v>
      </c>
      <c r="C9" s="15">
        <f t="shared" si="0"/>
        <v>25.624999999999996</v>
      </c>
      <c r="D9" s="3">
        <f t="shared" si="1"/>
        <v>26</v>
      </c>
      <c r="E9" s="1"/>
      <c r="F9" s="42">
        <f>D9*'Planned ships &amp; modules'!$B$3</f>
        <v>0</v>
      </c>
      <c r="G9" s="1"/>
      <c r="H9" s="55">
        <f>SUMIFS('Capital Components'!$D:$D,'Capital Components'!$B:$B,H$5,'Capital Components'!$A:$A,$A9)*$D9</f>
        <v>9101872</v>
      </c>
      <c r="I9" s="56">
        <f>SUMIFS('Capital Components'!$D:$D,'Capital Components'!$B:$B,I$5,'Capital Components'!$A:$A,$A9)*$D9</f>
        <v>2198664</v>
      </c>
      <c r="J9" s="56">
        <f>SUMIFS('Capital Components'!$D:$D,'Capital Components'!$B:$B,J$5,'Capital Components'!$A:$A,$A9)*$D9</f>
        <v>884598</v>
      </c>
      <c r="K9" s="56">
        <f>SUMIFS('Capital Components'!$D:$D,'Capital Components'!$B:$B,K$5,'Capital Components'!$A:$A,$A9)*$D9</f>
        <v>119678</v>
      </c>
      <c r="L9" s="56">
        <f>SUMIFS('Capital Components'!$D:$D,'Capital Components'!$B:$B,L$5,'Capital Components'!$A:$A,$A9)*$D9</f>
        <v>35880</v>
      </c>
      <c r="M9" s="56">
        <f>SUMIFS('Capital Components'!$D:$D,'Capital Components'!$B:$B,M$5,'Capital Components'!$A:$A,$A9)*$D9</f>
        <v>6292</v>
      </c>
      <c r="N9" s="57">
        <f>SUMIFS('Capital Components'!$D:$D,'Capital Components'!$B:$B,N$5,'Capital Components'!$A:$A,$A9)*$D9</f>
        <v>2470</v>
      </c>
      <c r="O9" s="1"/>
      <c r="P9" s="1"/>
    </row>
    <row r="10" spans="1:16" hidden="1" outlineLevel="2" x14ac:dyDescent="0.25">
      <c r="A10" s="75" t="s">
        <v>17</v>
      </c>
      <c r="B10" s="13">
        <v>10</v>
      </c>
      <c r="C10" s="15">
        <f t="shared" si="0"/>
        <v>10.25</v>
      </c>
      <c r="D10" s="3">
        <f t="shared" si="1"/>
        <v>10</v>
      </c>
      <c r="E10" s="1"/>
      <c r="F10" s="42">
        <f>D10*'Planned ships &amp; modules'!$B$3</f>
        <v>0</v>
      </c>
      <c r="G10" s="1"/>
      <c r="H10" s="55">
        <f>SUMIFS('Capital Components'!$D:$D,'Capital Components'!$B:$B,H$5,'Capital Components'!$A:$A,$A10)*$D10</f>
        <v>6762470</v>
      </c>
      <c r="I10" s="56">
        <f>SUMIFS('Capital Components'!$D:$D,'Capital Components'!$B:$B,I$5,'Capital Components'!$A:$A,$A10)*$D10</f>
        <v>1286910</v>
      </c>
      <c r="J10" s="56">
        <f>SUMIFS('Capital Components'!$D:$D,'Capital Components'!$B:$B,J$5,'Capital Components'!$A:$A,$A10)*$D10</f>
        <v>450100</v>
      </c>
      <c r="K10" s="56">
        <f>SUMIFS('Capital Components'!$D:$D,'Capital Components'!$B:$B,K$5,'Capital Components'!$A:$A,$A10)*$D10</f>
        <v>77700</v>
      </c>
      <c r="L10" s="56">
        <f>SUMIFS('Capital Components'!$D:$D,'Capital Components'!$B:$B,L$5,'Capital Components'!$A:$A,$A10)*$D10</f>
        <v>20280</v>
      </c>
      <c r="M10" s="56">
        <f>SUMIFS('Capital Components'!$D:$D,'Capital Components'!$B:$B,M$5,'Capital Components'!$A:$A,$A10)*$D10</f>
        <v>4100</v>
      </c>
      <c r="N10" s="57">
        <f>SUMIFS('Capital Components'!$D:$D,'Capital Components'!$B:$B,N$5,'Capital Components'!$A:$A,$A10)*$D10</f>
        <v>2000</v>
      </c>
      <c r="O10" s="1"/>
      <c r="P10" s="1"/>
    </row>
    <row r="11" spans="1:16" hidden="1" outlineLevel="2" x14ac:dyDescent="0.25">
      <c r="A11" s="75" t="s">
        <v>19</v>
      </c>
      <c r="B11" s="13">
        <v>25</v>
      </c>
      <c r="C11" s="15">
        <f t="shared" si="0"/>
        <v>25.624999999999996</v>
      </c>
      <c r="D11" s="3">
        <f t="shared" si="1"/>
        <v>26</v>
      </c>
      <c r="E11" s="1"/>
      <c r="F11" s="42">
        <f>D11*'Planned ships &amp; modules'!$B$3</f>
        <v>0</v>
      </c>
      <c r="G11" s="1"/>
      <c r="H11" s="55">
        <f>SUMIFS('Capital Components'!$D:$D,'Capital Components'!$B:$B,H$5,'Capital Components'!$A:$A,$A11)*$D11</f>
        <v>11960884</v>
      </c>
      <c r="I11" s="56">
        <f>SUMIFS('Capital Components'!$D:$D,'Capital Components'!$B:$B,I$5,'Capital Components'!$A:$A,$A11)*$D11</f>
        <v>2588742</v>
      </c>
      <c r="J11" s="56">
        <f>SUMIFS('Capital Components'!$D:$D,'Capital Components'!$B:$B,J$5,'Capital Components'!$A:$A,$A11)*$D11</f>
        <v>1069640</v>
      </c>
      <c r="K11" s="56">
        <f>SUMIFS('Capital Components'!$D:$D,'Capital Components'!$B:$B,K$5,'Capital Components'!$A:$A,$A11)*$D11</f>
        <v>175630</v>
      </c>
      <c r="L11" s="56">
        <f>SUMIFS('Capital Components'!$D:$D,'Capital Components'!$B:$B,L$5,'Capital Components'!$A:$A,$A11)*$D11</f>
        <v>51376</v>
      </c>
      <c r="M11" s="56">
        <f>SUMIFS('Capital Components'!$D:$D,'Capital Components'!$B:$B,M$5,'Capital Components'!$A:$A,$A11)*$D11</f>
        <v>8554</v>
      </c>
      <c r="N11" s="57">
        <f>SUMIFS('Capital Components'!$D:$D,'Capital Components'!$B:$B,N$5,'Capital Components'!$A:$A,$A11)*$D11</f>
        <v>3900</v>
      </c>
      <c r="O11" s="1"/>
      <c r="P11" s="1"/>
    </row>
    <row r="12" spans="1:16" hidden="1" outlineLevel="2" x14ac:dyDescent="0.25">
      <c r="A12" s="75" t="s">
        <v>20</v>
      </c>
      <c r="B12" s="13">
        <v>20</v>
      </c>
      <c r="C12" s="15">
        <f t="shared" si="0"/>
        <v>20.5</v>
      </c>
      <c r="D12" s="3">
        <f t="shared" si="1"/>
        <v>21</v>
      </c>
      <c r="E12" s="1"/>
      <c r="F12" s="42">
        <f>D12*'Planned ships &amp; modules'!$B$3</f>
        <v>0</v>
      </c>
      <c r="G12" s="1"/>
      <c r="H12" s="55">
        <f>SUMIFS('Capital Components'!$D:$D,'Capital Components'!$B:$B,H$5,'Capital Components'!$A:$A,$A12)*$D12</f>
        <v>8655192</v>
      </c>
      <c r="I12" s="56">
        <f>SUMIFS('Capital Components'!$D:$D,'Capital Components'!$B:$B,I$5,'Capital Components'!$A:$A,$A12)*$D12</f>
        <v>2090949</v>
      </c>
      <c r="J12" s="56">
        <f>SUMIFS('Capital Components'!$D:$D,'Capital Components'!$B:$B,J$5,'Capital Components'!$A:$A,$A12)*$D12</f>
        <v>795249</v>
      </c>
      <c r="K12" s="56">
        <f>SUMIFS('Capital Components'!$D:$D,'Capital Components'!$B:$B,K$5,'Capital Components'!$A:$A,$A12)*$D12</f>
        <v>131376</v>
      </c>
      <c r="L12" s="56">
        <f>SUMIFS('Capital Components'!$D:$D,'Capital Components'!$B:$B,L$5,'Capital Components'!$A:$A,$A12)*$D12</f>
        <v>39963</v>
      </c>
      <c r="M12" s="56">
        <f>SUMIFS('Capital Components'!$D:$D,'Capital Components'!$B:$B,M$5,'Capital Components'!$A:$A,$A12)*$D12</f>
        <v>5733</v>
      </c>
      <c r="N12" s="57">
        <f>SUMIFS('Capital Components'!$D:$D,'Capital Components'!$B:$B,N$5,'Capital Components'!$A:$A,$A12)*$D12</f>
        <v>2856</v>
      </c>
      <c r="O12" s="1"/>
      <c r="P12" s="1"/>
    </row>
    <row r="13" spans="1:16" hidden="1" outlineLevel="2" x14ac:dyDescent="0.25">
      <c r="A13" s="75" t="s">
        <v>21</v>
      </c>
      <c r="B13" s="13">
        <v>20</v>
      </c>
      <c r="C13" s="15">
        <f t="shared" si="0"/>
        <v>20.5</v>
      </c>
      <c r="D13" s="3">
        <f t="shared" si="1"/>
        <v>21</v>
      </c>
      <c r="E13" s="1"/>
      <c r="F13" s="42">
        <f>D13*'Planned ships &amp; modules'!$B$3</f>
        <v>0</v>
      </c>
      <c r="G13" s="1"/>
      <c r="H13" s="55">
        <f>SUMIFS('Capital Components'!$D:$D,'Capital Components'!$B:$B,H$5,'Capital Components'!$A:$A,$A13)*$D13</f>
        <v>8400315</v>
      </c>
      <c r="I13" s="56">
        <f>SUMIFS('Capital Components'!$D:$D,'Capital Components'!$B:$B,I$5,'Capital Components'!$A:$A,$A13)*$D13</f>
        <v>1913121</v>
      </c>
      <c r="J13" s="56">
        <f>SUMIFS('Capital Components'!$D:$D,'Capital Components'!$B:$B,J$5,'Capital Components'!$A:$A,$A13)*$D13</f>
        <v>774081</v>
      </c>
      <c r="K13" s="56">
        <f>SUMIFS('Capital Components'!$D:$D,'Capital Components'!$B:$B,K$5,'Capital Components'!$A:$A,$A13)*$D13</f>
        <v>126105</v>
      </c>
      <c r="L13" s="56">
        <f>SUMIFS('Capital Components'!$D:$D,'Capital Components'!$B:$B,L$5,'Capital Components'!$A:$A,$A13)*$D13</f>
        <v>34167</v>
      </c>
      <c r="M13" s="56">
        <f>SUMIFS('Capital Components'!$D:$D,'Capital Components'!$B:$B,M$5,'Capital Components'!$A:$A,$A13)*$D13</f>
        <v>6321</v>
      </c>
      <c r="N13" s="57">
        <f>SUMIFS('Capital Components'!$D:$D,'Capital Components'!$B:$B,N$5,'Capital Components'!$A:$A,$A13)*$D13</f>
        <v>2814</v>
      </c>
      <c r="O13" s="1"/>
      <c r="P13" s="1"/>
    </row>
    <row r="14" spans="1:16" hidden="1" outlineLevel="2" x14ac:dyDescent="0.25">
      <c r="A14" s="75" t="s">
        <v>22</v>
      </c>
      <c r="B14" s="13">
        <v>10</v>
      </c>
      <c r="C14" s="15">
        <f t="shared" si="0"/>
        <v>10.25</v>
      </c>
      <c r="D14" s="3">
        <f t="shared" si="1"/>
        <v>10</v>
      </c>
      <c r="E14" s="1"/>
      <c r="F14" s="42">
        <f>D14*'Planned ships &amp; modules'!$B$3</f>
        <v>0</v>
      </c>
      <c r="G14" s="1"/>
      <c r="H14" s="55">
        <f>SUMIFS('Capital Components'!$D:$D,'Capital Components'!$B:$B,H$5,'Capital Components'!$A:$A,$A14)*$D14</f>
        <v>4498720</v>
      </c>
      <c r="I14" s="56">
        <f>SUMIFS('Capital Components'!$D:$D,'Capital Components'!$B:$B,I$5,'Capital Components'!$A:$A,$A14)*$D14</f>
        <v>946460</v>
      </c>
      <c r="J14" s="56">
        <f>SUMIFS('Capital Components'!$D:$D,'Capital Components'!$B:$B,J$5,'Capital Components'!$A:$A,$A14)*$D14</f>
        <v>389510</v>
      </c>
      <c r="K14" s="56">
        <f>SUMIFS('Capital Components'!$D:$D,'Capital Components'!$B:$B,K$5,'Capital Components'!$A:$A,$A14)*$D14</f>
        <v>65550</v>
      </c>
      <c r="L14" s="56">
        <f>SUMIFS('Capital Components'!$D:$D,'Capital Components'!$B:$B,L$5,'Capital Components'!$A:$A,$A14)*$D14</f>
        <v>18340</v>
      </c>
      <c r="M14" s="56">
        <f>SUMIFS('Capital Components'!$D:$D,'Capital Components'!$B:$B,M$5,'Capital Components'!$A:$A,$A14)*$D14</f>
        <v>3140</v>
      </c>
      <c r="N14" s="57">
        <f>SUMIFS('Capital Components'!$D:$D,'Capital Components'!$B:$B,N$5,'Capital Components'!$A:$A,$A14)*$D14</f>
        <v>1490</v>
      </c>
      <c r="O14" s="1"/>
      <c r="P14" s="1"/>
    </row>
    <row r="15" spans="1:16" hidden="1" outlineLevel="2" x14ac:dyDescent="0.25">
      <c r="A15" s="75" t="s">
        <v>24</v>
      </c>
      <c r="B15" s="13">
        <v>30</v>
      </c>
      <c r="C15" s="15">
        <f t="shared" si="0"/>
        <v>30.749999999999996</v>
      </c>
      <c r="D15" s="3">
        <f t="shared" si="1"/>
        <v>31</v>
      </c>
      <c r="E15" s="1"/>
      <c r="F15" s="42">
        <f>D15*'Planned ships &amp; modules'!$B$3</f>
        <v>0</v>
      </c>
      <c r="G15" s="1"/>
      <c r="H15" s="55">
        <f>SUMIFS('Capital Components'!$D:$D,'Capital Components'!$B:$B,H$5,'Capital Components'!$A:$A,$A15)*$D15</f>
        <v>15533263</v>
      </c>
      <c r="I15" s="56">
        <f>SUMIFS('Capital Components'!$D:$D,'Capital Components'!$B:$B,I$5,'Capital Components'!$A:$A,$A15)*$D15</f>
        <v>3502070</v>
      </c>
      <c r="J15" s="56">
        <f>SUMIFS('Capital Components'!$D:$D,'Capital Components'!$B:$B,J$5,'Capital Components'!$A:$A,$A15)*$D15</f>
        <v>1320817</v>
      </c>
      <c r="K15" s="56">
        <f>SUMIFS('Capital Components'!$D:$D,'Capital Components'!$B:$B,K$5,'Capital Components'!$A:$A,$A15)*$D15</f>
        <v>221278</v>
      </c>
      <c r="L15" s="56">
        <f>SUMIFS('Capital Components'!$D:$D,'Capital Components'!$B:$B,L$5,'Capital Components'!$A:$A,$A15)*$D15</f>
        <v>68138</v>
      </c>
      <c r="M15" s="56">
        <f>SUMIFS('Capital Components'!$D:$D,'Capital Components'!$B:$B,M$5,'Capital Components'!$A:$A,$A15)*$D15</f>
        <v>12710</v>
      </c>
      <c r="N15" s="57">
        <f>SUMIFS('Capital Components'!$D:$D,'Capital Components'!$B:$B,N$5,'Capital Components'!$A:$A,$A15)*$D15</f>
        <v>5983</v>
      </c>
      <c r="O15" s="1"/>
      <c r="P15" s="1"/>
    </row>
    <row r="16" spans="1:16" ht="15.75" hidden="1" outlineLevel="2" thickBot="1" x14ac:dyDescent="0.3">
      <c r="A16" s="75" t="s">
        <v>25</v>
      </c>
      <c r="B16" s="13">
        <v>30</v>
      </c>
      <c r="C16" s="15">
        <f t="shared" si="0"/>
        <v>30.749999999999996</v>
      </c>
      <c r="D16" s="3">
        <f t="shared" si="1"/>
        <v>31</v>
      </c>
      <c r="E16" s="1"/>
      <c r="F16" s="42">
        <f>D16*'Planned ships &amp; modules'!$B$3</f>
        <v>0</v>
      </c>
      <c r="G16" s="1"/>
      <c r="H16" s="78">
        <f>SUMIFS('Capital Components'!$D:$D,'Capital Components'!$B:$B,H$5,'Capital Components'!$A:$A,$A16)*$D16</f>
        <v>15288766</v>
      </c>
      <c r="I16" s="76">
        <f>SUMIFS('Capital Components'!$D:$D,'Capital Components'!$B:$B,I$5,'Capital Components'!$A:$A,$A16)*$D16</f>
        <v>3181964</v>
      </c>
      <c r="J16" s="76">
        <f>SUMIFS('Capital Components'!$D:$D,'Capital Components'!$B:$B,J$5,'Capital Components'!$A:$A,$A16)*$D16</f>
        <v>1258228</v>
      </c>
      <c r="K16" s="76">
        <f>SUMIFS('Capital Components'!$D:$D,'Capital Components'!$B:$B,K$5,'Capital Components'!$A:$A,$A16)*$D16</f>
        <v>216938</v>
      </c>
      <c r="L16" s="76">
        <f>SUMIFS('Capital Components'!$D:$D,'Capital Components'!$B:$B,L$5,'Capital Components'!$A:$A,$A16)*$D16</f>
        <v>65906</v>
      </c>
      <c r="M16" s="76">
        <f>SUMIFS('Capital Components'!$D:$D,'Capital Components'!$B:$B,M$5,'Capital Components'!$A:$A,$A16)*$D16</f>
        <v>12245</v>
      </c>
      <c r="N16" s="79">
        <f>SUMIFS('Capital Components'!$D:$D,'Capital Components'!$B:$B,N$5,'Capital Components'!$A:$A,$A16)*$D16</f>
        <v>5394</v>
      </c>
      <c r="O16" s="1"/>
      <c r="P16" s="1"/>
    </row>
    <row r="17" spans="1:16" ht="15.75" outlineLevel="1" collapsed="1" thickBot="1" x14ac:dyDescent="0.3">
      <c r="A17" s="1"/>
      <c r="B17" s="1"/>
      <c r="C17" s="1"/>
      <c r="D17" s="1"/>
      <c r="E17" s="1"/>
      <c r="F17" s="1"/>
      <c r="G17" s="1"/>
      <c r="H17" s="48">
        <f t="shared" ref="H17:N17" si="2">SUM(H6:H16)</f>
        <v>106220517</v>
      </c>
      <c r="I17" s="49">
        <f t="shared" si="2"/>
        <v>24831745</v>
      </c>
      <c r="J17" s="50">
        <f t="shared" si="2"/>
        <v>9660168</v>
      </c>
      <c r="K17" s="49">
        <f t="shared" si="2"/>
        <v>1569983</v>
      </c>
      <c r="L17" s="50">
        <f t="shared" si="2"/>
        <v>460841</v>
      </c>
      <c r="M17" s="49">
        <f t="shared" si="2"/>
        <v>80736</v>
      </c>
      <c r="N17" s="49">
        <f t="shared" si="2"/>
        <v>36370</v>
      </c>
      <c r="O17" s="77">
        <f>H17*Overview!$B$2+I17*Overview!$B$3+J17*Overview!$B$4+K17*Overview!$B$5+L17*Overview!$B$6+M17*Overview!$B$7+N17*Overview!$B$8</f>
        <v>1914377082.21</v>
      </c>
      <c r="P17" s="1"/>
    </row>
    <row r="18" spans="1:16" ht="15.75" outlineLevel="1" thickBot="1" x14ac:dyDescent="0.3">
      <c r="A18" s="1"/>
      <c r="B18" s="1"/>
      <c r="C18" s="1"/>
      <c r="D18" s="1"/>
      <c r="E18" s="1"/>
      <c r="F18" s="1"/>
      <c r="G18" s="1"/>
      <c r="H18" s="59"/>
      <c r="I18" s="59"/>
      <c r="J18" s="59"/>
      <c r="K18" s="59"/>
      <c r="L18" s="59"/>
      <c r="M18" s="59"/>
      <c r="N18" s="59"/>
      <c r="O18" s="1"/>
      <c r="P18" s="1"/>
    </row>
    <row r="19" spans="1:16" ht="15.75" outlineLevel="1" thickBot="1" x14ac:dyDescent="0.3">
      <c r="A19" s="69" t="s">
        <v>27</v>
      </c>
      <c r="B19" s="69"/>
      <c r="C19" s="70">
        <v>3</v>
      </c>
      <c r="D19" s="69"/>
      <c r="E19" s="1"/>
      <c r="F19" s="39" t="s">
        <v>106</v>
      </c>
      <c r="G19" s="1"/>
      <c r="H19" s="51" t="s">
        <v>0</v>
      </c>
      <c r="I19" s="52" t="s">
        <v>1</v>
      </c>
      <c r="J19" s="53" t="s">
        <v>2</v>
      </c>
      <c r="K19" s="52" t="s">
        <v>3</v>
      </c>
      <c r="L19" s="53" t="s">
        <v>4</v>
      </c>
      <c r="M19" s="52" t="s">
        <v>5</v>
      </c>
      <c r="N19" s="54" t="s">
        <v>6</v>
      </c>
      <c r="O19" s="1"/>
      <c r="P19" s="1"/>
    </row>
    <row r="20" spans="1:16" hidden="1" outlineLevel="2" x14ac:dyDescent="0.25">
      <c r="A20" s="75" t="s">
        <v>7</v>
      </c>
      <c r="B20" s="13">
        <v>20</v>
      </c>
      <c r="C20" s="15">
        <f t="shared" ref="C20:C30" si="3">B20*(1+(0.1/(1+$C$19)))</f>
        <v>20.5</v>
      </c>
      <c r="D20" s="3">
        <f>ROUND(C20,0)</f>
        <v>21</v>
      </c>
      <c r="E20" s="1"/>
      <c r="F20" s="42">
        <f>D20*'Planned ships &amp; modules'!$B$4</f>
        <v>0</v>
      </c>
      <c r="G20" s="1"/>
      <c r="H20" s="64">
        <f>SUMIFS('Capital Components'!$D:$D,'Capital Components'!$B:$B,H$5,'Capital Components'!$A:$A,$A20)*$D20</f>
        <v>8959902</v>
      </c>
      <c r="I20" s="65">
        <f>SUMIFS('Capital Components'!$D:$D,'Capital Components'!$B:$B,I$5,'Capital Components'!$A:$A,$A20)*$D20</f>
        <v>2104242</v>
      </c>
      <c r="J20" s="65">
        <f>SUMIFS('Capital Components'!$D:$D,'Capital Components'!$B:$B,J$5,'Capital Components'!$A:$A,$A20)*$D20</f>
        <v>820428</v>
      </c>
      <c r="K20" s="65">
        <f>SUMIFS('Capital Components'!$D:$D,'Capital Components'!$B:$B,K$5,'Capital Components'!$A:$A,$A20)*$D20</f>
        <v>134631</v>
      </c>
      <c r="L20" s="65">
        <f>SUMIFS('Capital Components'!$D:$D,'Capital Components'!$B:$B,L$5,'Capital Components'!$A:$A,$A20)*$D20</f>
        <v>40551</v>
      </c>
      <c r="M20" s="65">
        <f>SUMIFS('Capital Components'!$D:$D,'Capital Components'!$B:$B,M$5,'Capital Components'!$A:$A,$A20)*$D20</f>
        <v>6468</v>
      </c>
      <c r="N20" s="66">
        <f>SUMIFS('Capital Components'!$D:$D,'Capital Components'!$B:$B,N$5,'Capital Components'!$A:$A,$A20)*$D20</f>
        <v>2877</v>
      </c>
      <c r="O20" s="1"/>
      <c r="P20" s="1"/>
    </row>
    <row r="21" spans="1:16" hidden="1" outlineLevel="2" x14ac:dyDescent="0.25">
      <c r="A21" s="75" t="s">
        <v>8</v>
      </c>
      <c r="B21" s="13">
        <v>25</v>
      </c>
      <c r="C21" s="15">
        <f t="shared" si="3"/>
        <v>25.624999999999996</v>
      </c>
      <c r="D21" s="3">
        <f t="shared" ref="D21:D30" si="4">ROUND(C21,0)</f>
        <v>26</v>
      </c>
      <c r="E21" s="1"/>
      <c r="F21" s="42">
        <f>D21*'Planned ships &amp; modules'!$B$4</f>
        <v>0</v>
      </c>
      <c r="G21" s="1"/>
      <c r="H21" s="55">
        <f>SUMIFS('Capital Components'!$D:$D,'Capital Components'!$B:$B,H$5,'Capital Components'!$A:$A,$A21)*$D21</f>
        <v>7666178</v>
      </c>
      <c r="I21" s="56">
        <f>SUMIFS('Capital Components'!$D:$D,'Capital Components'!$B:$B,I$5,'Capital Components'!$A:$A,$A21)*$D21</f>
        <v>2528448</v>
      </c>
      <c r="J21" s="56">
        <f>SUMIFS('Capital Components'!$D:$D,'Capital Components'!$B:$B,J$5,'Capital Components'!$A:$A,$A21)*$D21</f>
        <v>927212</v>
      </c>
      <c r="K21" s="56">
        <f>SUMIFS('Capital Components'!$D:$D,'Capital Components'!$B:$B,K$5,'Capital Components'!$A:$A,$A21)*$D21</f>
        <v>150982</v>
      </c>
      <c r="L21" s="56">
        <f>SUMIFS('Capital Components'!$D:$D,'Capital Components'!$B:$B,L$5,'Capital Components'!$A:$A,$A21)*$D21</f>
        <v>43160</v>
      </c>
      <c r="M21" s="56">
        <f>SUMIFS('Capital Components'!$D:$D,'Capital Components'!$B:$B,M$5,'Capital Components'!$A:$A,$A21)*$D21</f>
        <v>7748</v>
      </c>
      <c r="N21" s="57">
        <f>SUMIFS('Capital Components'!$D:$D,'Capital Components'!$B:$B,N$5,'Capital Components'!$A:$A,$A21)*$D21</f>
        <v>3276</v>
      </c>
      <c r="O21" s="1"/>
      <c r="P21" s="1"/>
    </row>
    <row r="22" spans="1:16" hidden="1" outlineLevel="2" x14ac:dyDescent="0.25">
      <c r="A22" s="75" t="s">
        <v>11</v>
      </c>
      <c r="B22" s="13">
        <v>25</v>
      </c>
      <c r="C22" s="15">
        <f t="shared" si="3"/>
        <v>25.624999999999996</v>
      </c>
      <c r="D22" s="3">
        <f t="shared" si="4"/>
        <v>26</v>
      </c>
      <c r="E22" s="1"/>
      <c r="F22" s="42">
        <f>D22*'Planned ships &amp; modules'!$B$4</f>
        <v>0</v>
      </c>
      <c r="G22" s="1"/>
      <c r="H22" s="55">
        <f>SUMIFS('Capital Components'!$D:$D,'Capital Components'!$B:$B,H$5,'Capital Components'!$A:$A,$A22)*$D22</f>
        <v>10027992</v>
      </c>
      <c r="I22" s="56">
        <f>SUMIFS('Capital Components'!$D:$D,'Capital Components'!$B:$B,I$5,'Capital Components'!$A:$A,$A22)*$D22</f>
        <v>2605070</v>
      </c>
      <c r="J22" s="56">
        <f>SUMIFS('Capital Components'!$D:$D,'Capital Components'!$B:$B,J$5,'Capital Components'!$A:$A,$A22)*$D22</f>
        <v>1034202</v>
      </c>
      <c r="K22" s="56">
        <f>SUMIFS('Capital Components'!$D:$D,'Capital Components'!$B:$B,K$5,'Capital Components'!$A:$A,$A22)*$D22</f>
        <v>154310</v>
      </c>
      <c r="L22" s="56">
        <f>SUMIFS('Capital Components'!$D:$D,'Capital Components'!$B:$B,L$5,'Capital Components'!$A:$A,$A22)*$D22</f>
        <v>43550</v>
      </c>
      <c r="M22" s="56">
        <f>SUMIFS('Capital Components'!$D:$D,'Capital Components'!$B:$B,M$5,'Capital Components'!$A:$A,$A22)*$D22</f>
        <v>7618</v>
      </c>
      <c r="N22" s="57">
        <f>SUMIFS('Capital Components'!$D:$D,'Capital Components'!$B:$B,N$5,'Capital Components'!$A:$A,$A22)*$D22</f>
        <v>3458</v>
      </c>
      <c r="O22" s="1"/>
      <c r="P22" s="1"/>
    </row>
    <row r="23" spans="1:16" hidden="1" outlineLevel="2" x14ac:dyDescent="0.25">
      <c r="A23" s="75" t="s">
        <v>12</v>
      </c>
      <c r="B23" s="13">
        <v>30</v>
      </c>
      <c r="C23" s="15">
        <f t="shared" si="3"/>
        <v>30.749999999999996</v>
      </c>
      <c r="D23" s="3">
        <f t="shared" si="4"/>
        <v>31</v>
      </c>
      <c r="E23" s="1"/>
      <c r="F23" s="42">
        <f>D23*'Planned ships &amp; modules'!$B$4</f>
        <v>0</v>
      </c>
      <c r="G23" s="1"/>
      <c r="H23" s="55">
        <f>SUMIFS('Capital Components'!$D:$D,'Capital Components'!$B:$B,H$5,'Capital Components'!$A:$A,$A23)*$D23</f>
        <v>10852232</v>
      </c>
      <c r="I23" s="56">
        <f>SUMIFS('Capital Components'!$D:$D,'Capital Components'!$B:$B,I$5,'Capital Components'!$A:$A,$A23)*$D23</f>
        <v>2621484</v>
      </c>
      <c r="J23" s="56">
        <f>SUMIFS('Capital Components'!$D:$D,'Capital Components'!$B:$B,J$5,'Capital Components'!$A:$A,$A23)*$D23</f>
        <v>1054713</v>
      </c>
      <c r="K23" s="56">
        <f>SUMIFS('Capital Components'!$D:$D,'Capital Components'!$B:$B,K$5,'Capital Components'!$A:$A,$A23)*$D23</f>
        <v>142693</v>
      </c>
      <c r="L23" s="56">
        <f>SUMIFS('Capital Components'!$D:$D,'Capital Components'!$B:$B,L$5,'Capital Components'!$A:$A,$A23)*$D23</f>
        <v>42780</v>
      </c>
      <c r="M23" s="56">
        <f>SUMIFS('Capital Components'!$D:$D,'Capital Components'!$B:$B,M$5,'Capital Components'!$A:$A,$A23)*$D23</f>
        <v>7502</v>
      </c>
      <c r="N23" s="57">
        <f>SUMIFS('Capital Components'!$D:$D,'Capital Components'!$B:$B,N$5,'Capital Components'!$A:$A,$A23)*$D23</f>
        <v>2945</v>
      </c>
      <c r="O23" s="1"/>
      <c r="P23" s="1"/>
    </row>
    <row r="24" spans="1:16" hidden="1" outlineLevel="2" x14ac:dyDescent="0.25">
      <c r="A24" s="75" t="s">
        <v>17</v>
      </c>
      <c r="B24" s="13">
        <v>10</v>
      </c>
      <c r="C24" s="15">
        <f t="shared" si="3"/>
        <v>10.25</v>
      </c>
      <c r="D24" s="3">
        <f t="shared" si="4"/>
        <v>10</v>
      </c>
      <c r="E24" s="1"/>
      <c r="F24" s="42">
        <f>D24*'Planned ships &amp; modules'!$B$4</f>
        <v>0</v>
      </c>
      <c r="G24" s="1"/>
      <c r="H24" s="55">
        <f>SUMIFS('Capital Components'!$D:$D,'Capital Components'!$B:$B,H$5,'Capital Components'!$A:$A,$A24)*$D24</f>
        <v>6762470</v>
      </c>
      <c r="I24" s="56">
        <f>SUMIFS('Capital Components'!$D:$D,'Capital Components'!$B:$B,I$5,'Capital Components'!$A:$A,$A24)*$D24</f>
        <v>1286910</v>
      </c>
      <c r="J24" s="56">
        <f>SUMIFS('Capital Components'!$D:$D,'Capital Components'!$B:$B,J$5,'Capital Components'!$A:$A,$A24)*$D24</f>
        <v>450100</v>
      </c>
      <c r="K24" s="56">
        <f>SUMIFS('Capital Components'!$D:$D,'Capital Components'!$B:$B,K$5,'Capital Components'!$A:$A,$A24)*$D24</f>
        <v>77700</v>
      </c>
      <c r="L24" s="56">
        <f>SUMIFS('Capital Components'!$D:$D,'Capital Components'!$B:$B,L$5,'Capital Components'!$A:$A,$A24)*$D24</f>
        <v>20280</v>
      </c>
      <c r="M24" s="56">
        <f>SUMIFS('Capital Components'!$D:$D,'Capital Components'!$B:$B,M$5,'Capital Components'!$A:$A,$A24)*$D24</f>
        <v>4100</v>
      </c>
      <c r="N24" s="57">
        <f>SUMIFS('Capital Components'!$D:$D,'Capital Components'!$B:$B,N$5,'Capital Components'!$A:$A,$A24)*$D24</f>
        <v>2000</v>
      </c>
      <c r="O24" s="1"/>
      <c r="P24" s="1"/>
    </row>
    <row r="25" spans="1:16" hidden="1" outlineLevel="2" x14ac:dyDescent="0.25">
      <c r="A25" s="75" t="s">
        <v>19</v>
      </c>
      <c r="B25" s="13">
        <v>15</v>
      </c>
      <c r="C25" s="15">
        <f t="shared" si="3"/>
        <v>15.374999999999998</v>
      </c>
      <c r="D25" s="3">
        <f t="shared" si="4"/>
        <v>15</v>
      </c>
      <c r="E25" s="1"/>
      <c r="F25" s="42">
        <f>D25*'Planned ships &amp; modules'!$B$4</f>
        <v>0</v>
      </c>
      <c r="G25" s="1"/>
      <c r="H25" s="55">
        <f>SUMIFS('Capital Components'!$D:$D,'Capital Components'!$B:$B,H$5,'Capital Components'!$A:$A,$A25)*$D25</f>
        <v>6900510</v>
      </c>
      <c r="I25" s="56">
        <f>SUMIFS('Capital Components'!$D:$D,'Capital Components'!$B:$B,I$5,'Capital Components'!$A:$A,$A25)*$D25</f>
        <v>1493505</v>
      </c>
      <c r="J25" s="56">
        <f>SUMIFS('Capital Components'!$D:$D,'Capital Components'!$B:$B,J$5,'Capital Components'!$A:$A,$A25)*$D25</f>
        <v>617100</v>
      </c>
      <c r="K25" s="56">
        <f>SUMIFS('Capital Components'!$D:$D,'Capital Components'!$B:$B,K$5,'Capital Components'!$A:$A,$A25)*$D25</f>
        <v>101325</v>
      </c>
      <c r="L25" s="56">
        <f>SUMIFS('Capital Components'!$D:$D,'Capital Components'!$B:$B,L$5,'Capital Components'!$A:$A,$A25)*$D25</f>
        <v>29640</v>
      </c>
      <c r="M25" s="56">
        <f>SUMIFS('Capital Components'!$D:$D,'Capital Components'!$B:$B,M$5,'Capital Components'!$A:$A,$A25)*$D25</f>
        <v>4935</v>
      </c>
      <c r="N25" s="57">
        <f>SUMIFS('Capital Components'!$D:$D,'Capital Components'!$B:$B,N$5,'Capital Components'!$A:$A,$A25)*$D25</f>
        <v>2250</v>
      </c>
      <c r="O25" s="1"/>
      <c r="P25" s="1"/>
    </row>
    <row r="26" spans="1:16" hidden="1" outlineLevel="2" x14ac:dyDescent="0.25">
      <c r="A26" s="75" t="s">
        <v>20</v>
      </c>
      <c r="B26" s="13">
        <v>20</v>
      </c>
      <c r="C26" s="15">
        <f t="shared" si="3"/>
        <v>20.5</v>
      </c>
      <c r="D26" s="3">
        <f t="shared" si="4"/>
        <v>21</v>
      </c>
      <c r="E26" s="1"/>
      <c r="F26" s="42">
        <f>D26*'Planned ships &amp; modules'!$B$4</f>
        <v>0</v>
      </c>
      <c r="G26" s="1"/>
      <c r="H26" s="55">
        <f>SUMIFS('Capital Components'!$D:$D,'Capital Components'!$B:$B,H$5,'Capital Components'!$A:$A,$A26)*$D26</f>
        <v>8655192</v>
      </c>
      <c r="I26" s="56">
        <f>SUMIFS('Capital Components'!$D:$D,'Capital Components'!$B:$B,I$5,'Capital Components'!$A:$A,$A26)*$D26</f>
        <v>2090949</v>
      </c>
      <c r="J26" s="56">
        <f>SUMIFS('Capital Components'!$D:$D,'Capital Components'!$B:$B,J$5,'Capital Components'!$A:$A,$A26)*$D26</f>
        <v>795249</v>
      </c>
      <c r="K26" s="56">
        <f>SUMIFS('Capital Components'!$D:$D,'Capital Components'!$B:$B,K$5,'Capital Components'!$A:$A,$A26)*$D26</f>
        <v>131376</v>
      </c>
      <c r="L26" s="56">
        <f>SUMIFS('Capital Components'!$D:$D,'Capital Components'!$B:$B,L$5,'Capital Components'!$A:$A,$A26)*$D26</f>
        <v>39963</v>
      </c>
      <c r="M26" s="56">
        <f>SUMIFS('Capital Components'!$D:$D,'Capital Components'!$B:$B,M$5,'Capital Components'!$A:$A,$A26)*$D26</f>
        <v>5733</v>
      </c>
      <c r="N26" s="57">
        <f>SUMIFS('Capital Components'!$D:$D,'Capital Components'!$B:$B,N$5,'Capital Components'!$A:$A,$A26)*$D26</f>
        <v>2856</v>
      </c>
      <c r="O26" s="1"/>
      <c r="P26" s="1"/>
    </row>
    <row r="27" spans="1:16" hidden="1" outlineLevel="2" x14ac:dyDescent="0.25">
      <c r="A27" s="75" t="s">
        <v>21</v>
      </c>
      <c r="B27" s="13">
        <v>25</v>
      </c>
      <c r="C27" s="15">
        <f t="shared" si="3"/>
        <v>25.624999999999996</v>
      </c>
      <c r="D27" s="3">
        <f t="shared" si="4"/>
        <v>26</v>
      </c>
      <c r="E27" s="1"/>
      <c r="F27" s="42">
        <f>D27*'Planned ships &amp; modules'!$B$4</f>
        <v>0</v>
      </c>
      <c r="G27" s="1"/>
      <c r="H27" s="55">
        <f>SUMIFS('Capital Components'!$D:$D,'Capital Components'!$B:$B,H$5,'Capital Components'!$A:$A,$A27)*$D27</f>
        <v>10400390</v>
      </c>
      <c r="I27" s="56">
        <f>SUMIFS('Capital Components'!$D:$D,'Capital Components'!$B:$B,I$5,'Capital Components'!$A:$A,$A27)*$D27</f>
        <v>2368626</v>
      </c>
      <c r="J27" s="56">
        <f>SUMIFS('Capital Components'!$D:$D,'Capital Components'!$B:$B,J$5,'Capital Components'!$A:$A,$A27)*$D27</f>
        <v>958386</v>
      </c>
      <c r="K27" s="56">
        <f>SUMIFS('Capital Components'!$D:$D,'Capital Components'!$B:$B,K$5,'Capital Components'!$A:$A,$A27)*$D27</f>
        <v>156130</v>
      </c>
      <c r="L27" s="56">
        <f>SUMIFS('Capital Components'!$D:$D,'Capital Components'!$B:$B,L$5,'Capital Components'!$A:$A,$A27)*$D27</f>
        <v>42302</v>
      </c>
      <c r="M27" s="56">
        <f>SUMIFS('Capital Components'!$D:$D,'Capital Components'!$B:$B,M$5,'Capital Components'!$A:$A,$A27)*$D27</f>
        <v>7826</v>
      </c>
      <c r="N27" s="57">
        <f>SUMIFS('Capital Components'!$D:$D,'Capital Components'!$B:$B,N$5,'Capital Components'!$A:$A,$A27)*$D27</f>
        <v>3484</v>
      </c>
      <c r="O27" s="1"/>
      <c r="P27" s="1"/>
    </row>
    <row r="28" spans="1:16" hidden="1" outlineLevel="2" x14ac:dyDescent="0.25">
      <c r="A28" s="75" t="s">
        <v>22</v>
      </c>
      <c r="B28" s="13">
        <v>15</v>
      </c>
      <c r="C28" s="15">
        <f t="shared" si="3"/>
        <v>15.374999999999998</v>
      </c>
      <c r="D28" s="3">
        <f t="shared" si="4"/>
        <v>15</v>
      </c>
      <c r="E28" s="1"/>
      <c r="F28" s="42">
        <f>D28*'Planned ships &amp; modules'!$B$4</f>
        <v>0</v>
      </c>
      <c r="G28" s="1"/>
      <c r="H28" s="55">
        <f>SUMIFS('Capital Components'!$D:$D,'Capital Components'!$B:$B,H$5,'Capital Components'!$A:$A,$A28)*$D28</f>
        <v>6748080</v>
      </c>
      <c r="I28" s="56">
        <f>SUMIFS('Capital Components'!$D:$D,'Capital Components'!$B:$B,I$5,'Capital Components'!$A:$A,$A28)*$D28</f>
        <v>1419690</v>
      </c>
      <c r="J28" s="56">
        <f>SUMIFS('Capital Components'!$D:$D,'Capital Components'!$B:$B,J$5,'Capital Components'!$A:$A,$A28)*$D28</f>
        <v>584265</v>
      </c>
      <c r="K28" s="56">
        <f>SUMIFS('Capital Components'!$D:$D,'Capital Components'!$B:$B,K$5,'Capital Components'!$A:$A,$A28)*$D28</f>
        <v>98325</v>
      </c>
      <c r="L28" s="56">
        <f>SUMIFS('Capital Components'!$D:$D,'Capital Components'!$B:$B,L$5,'Capital Components'!$A:$A,$A28)*$D28</f>
        <v>27510</v>
      </c>
      <c r="M28" s="56">
        <f>SUMIFS('Capital Components'!$D:$D,'Capital Components'!$B:$B,M$5,'Capital Components'!$A:$A,$A28)*$D28</f>
        <v>4710</v>
      </c>
      <c r="N28" s="57">
        <f>SUMIFS('Capital Components'!$D:$D,'Capital Components'!$B:$B,N$5,'Capital Components'!$A:$A,$A28)*$D28</f>
        <v>2235</v>
      </c>
      <c r="O28" s="1"/>
      <c r="P28" s="1"/>
    </row>
    <row r="29" spans="1:16" hidden="1" outlineLevel="2" x14ac:dyDescent="0.25">
      <c r="A29" s="75" t="s">
        <v>24</v>
      </c>
      <c r="B29" s="13">
        <v>30</v>
      </c>
      <c r="C29" s="15">
        <f t="shared" si="3"/>
        <v>30.749999999999996</v>
      </c>
      <c r="D29" s="3">
        <f t="shared" si="4"/>
        <v>31</v>
      </c>
      <c r="E29" s="1"/>
      <c r="F29" s="42">
        <f>D29*'Planned ships &amp; modules'!$B$4</f>
        <v>0</v>
      </c>
      <c r="G29" s="1"/>
      <c r="H29" s="55">
        <f>SUMIFS('Capital Components'!$D:$D,'Capital Components'!$B:$B,H$5,'Capital Components'!$A:$A,$A29)*$D29</f>
        <v>15533263</v>
      </c>
      <c r="I29" s="56">
        <f>SUMIFS('Capital Components'!$D:$D,'Capital Components'!$B:$B,I$5,'Capital Components'!$A:$A,$A29)*$D29</f>
        <v>3502070</v>
      </c>
      <c r="J29" s="56">
        <f>SUMIFS('Capital Components'!$D:$D,'Capital Components'!$B:$B,J$5,'Capital Components'!$A:$A,$A29)*$D29</f>
        <v>1320817</v>
      </c>
      <c r="K29" s="56">
        <f>SUMIFS('Capital Components'!$D:$D,'Capital Components'!$B:$B,K$5,'Capital Components'!$A:$A,$A29)*$D29</f>
        <v>221278</v>
      </c>
      <c r="L29" s="56">
        <f>SUMIFS('Capital Components'!$D:$D,'Capital Components'!$B:$B,L$5,'Capital Components'!$A:$A,$A29)*$D29</f>
        <v>68138</v>
      </c>
      <c r="M29" s="56">
        <f>SUMIFS('Capital Components'!$D:$D,'Capital Components'!$B:$B,M$5,'Capital Components'!$A:$A,$A29)*$D29</f>
        <v>12710</v>
      </c>
      <c r="N29" s="57">
        <f>SUMIFS('Capital Components'!$D:$D,'Capital Components'!$B:$B,N$5,'Capital Components'!$A:$A,$A29)*$D29</f>
        <v>5983</v>
      </c>
      <c r="O29" s="1"/>
      <c r="P29" s="1"/>
    </row>
    <row r="30" spans="1:16" ht="15.75" hidden="1" outlineLevel="2" thickBot="1" x14ac:dyDescent="0.3">
      <c r="A30" s="75" t="s">
        <v>25</v>
      </c>
      <c r="B30" s="13">
        <v>30</v>
      </c>
      <c r="C30" s="15">
        <f t="shared" si="3"/>
        <v>30.749999999999996</v>
      </c>
      <c r="D30" s="3">
        <f t="shared" si="4"/>
        <v>31</v>
      </c>
      <c r="E30" s="1"/>
      <c r="F30" s="42">
        <f>D30*'Planned ships &amp; modules'!$B$4</f>
        <v>0</v>
      </c>
      <c r="G30" s="1"/>
      <c r="H30" s="78">
        <f>SUMIFS('Capital Components'!$D:$D,'Capital Components'!$B:$B,H$5,'Capital Components'!$A:$A,$A30)*$D30</f>
        <v>15288766</v>
      </c>
      <c r="I30" s="76">
        <f>SUMIFS('Capital Components'!$D:$D,'Capital Components'!$B:$B,I$5,'Capital Components'!$A:$A,$A30)*$D30</f>
        <v>3181964</v>
      </c>
      <c r="J30" s="76">
        <f>SUMIFS('Capital Components'!$D:$D,'Capital Components'!$B:$B,J$5,'Capital Components'!$A:$A,$A30)*$D30</f>
        <v>1258228</v>
      </c>
      <c r="K30" s="76">
        <f>SUMIFS('Capital Components'!$D:$D,'Capital Components'!$B:$B,K$5,'Capital Components'!$A:$A,$A30)*$D30</f>
        <v>216938</v>
      </c>
      <c r="L30" s="76">
        <f>SUMIFS('Capital Components'!$D:$D,'Capital Components'!$B:$B,L$5,'Capital Components'!$A:$A,$A30)*$D30</f>
        <v>65906</v>
      </c>
      <c r="M30" s="76">
        <f>SUMIFS('Capital Components'!$D:$D,'Capital Components'!$B:$B,M$5,'Capital Components'!$A:$A,$A30)*$D30</f>
        <v>12245</v>
      </c>
      <c r="N30" s="79">
        <f>SUMIFS('Capital Components'!$D:$D,'Capital Components'!$B:$B,N$5,'Capital Components'!$A:$A,$A30)*$D30</f>
        <v>5394</v>
      </c>
      <c r="O30" s="1"/>
      <c r="P30" s="1"/>
    </row>
    <row r="31" spans="1:16" ht="15.75" outlineLevel="1" collapsed="1" thickBot="1" x14ac:dyDescent="0.3">
      <c r="A31" s="1"/>
      <c r="B31" s="1"/>
      <c r="C31" s="1"/>
      <c r="D31" s="1"/>
      <c r="E31" s="11"/>
      <c r="F31" s="1"/>
      <c r="G31" s="1"/>
      <c r="H31" s="48">
        <f t="shared" ref="H31:N31" si="5">SUM(H20:H30)</f>
        <v>107794975</v>
      </c>
      <c r="I31" s="49">
        <f t="shared" si="5"/>
        <v>25202958</v>
      </c>
      <c r="J31" s="50">
        <f t="shared" si="5"/>
        <v>9820700</v>
      </c>
      <c r="K31" s="49">
        <f t="shared" si="5"/>
        <v>1585688</v>
      </c>
      <c r="L31" s="50">
        <f t="shared" si="5"/>
        <v>463780</v>
      </c>
      <c r="M31" s="49">
        <f t="shared" si="5"/>
        <v>81595</v>
      </c>
      <c r="N31" s="49">
        <f t="shared" si="5"/>
        <v>36758</v>
      </c>
      <c r="O31" s="67">
        <f>H31*Overview!$B$2+I31*Overview!$B$3+J31*Overview!$B$4+K31*Overview!$B$5+L31*Overview!$B$6+M31*Overview!$B$7+N31*Overview!$B$8</f>
        <v>1939416219.3599999</v>
      </c>
      <c r="P31" s="1"/>
    </row>
    <row r="32" spans="1:16" ht="15.75" outlineLevel="1" thickBot="1" x14ac:dyDescent="0.3">
      <c r="A32" s="1"/>
      <c r="B32" s="1"/>
      <c r="C32" s="1"/>
      <c r="D32" s="1"/>
      <c r="E32" s="11"/>
      <c r="F32" s="1"/>
      <c r="G32" s="1"/>
      <c r="H32" s="59"/>
      <c r="I32" s="59"/>
      <c r="J32" s="59"/>
      <c r="K32" s="59"/>
      <c r="L32" s="59"/>
      <c r="M32" s="59"/>
      <c r="N32" s="59"/>
      <c r="O32" s="1"/>
      <c r="P32" s="1"/>
    </row>
    <row r="33" spans="1:16" ht="15.75" outlineLevel="1" thickBot="1" x14ac:dyDescent="0.3">
      <c r="A33" s="69" t="s">
        <v>28</v>
      </c>
      <c r="B33" s="69"/>
      <c r="C33" s="70">
        <v>3</v>
      </c>
      <c r="D33" s="69"/>
      <c r="E33" s="1"/>
      <c r="F33" s="39" t="s">
        <v>106</v>
      </c>
      <c r="G33" s="1"/>
      <c r="H33" s="51" t="s">
        <v>0</v>
      </c>
      <c r="I33" s="52" t="s">
        <v>1</v>
      </c>
      <c r="J33" s="53" t="s">
        <v>2</v>
      </c>
      <c r="K33" s="52" t="s">
        <v>3</v>
      </c>
      <c r="L33" s="53" t="s">
        <v>4</v>
      </c>
      <c r="M33" s="52" t="s">
        <v>5</v>
      </c>
      <c r="N33" s="54" t="s">
        <v>6</v>
      </c>
      <c r="O33" s="1"/>
      <c r="P33" s="1"/>
    </row>
    <row r="34" spans="1:16" hidden="1" outlineLevel="2" x14ac:dyDescent="0.25">
      <c r="A34" s="75" t="s">
        <v>7</v>
      </c>
      <c r="B34" s="13">
        <v>10</v>
      </c>
      <c r="C34" s="15">
        <f t="shared" ref="C34:C45" si="6">B34*(1+(0.1/(1+$C$33)))</f>
        <v>10.25</v>
      </c>
      <c r="D34" s="3">
        <f>ROUND(C34,0)</f>
        <v>10</v>
      </c>
      <c r="E34" s="1"/>
      <c r="F34" s="42">
        <f>D34*'Planned ships &amp; modules'!$B$5</f>
        <v>0</v>
      </c>
      <c r="G34" s="1"/>
      <c r="H34" s="64">
        <f>SUMIFS('Capital Components'!$D:$D,'Capital Components'!$B:$B,H$5,'Capital Components'!$A:$A,$A34)*$D34</f>
        <v>4266620</v>
      </c>
      <c r="I34" s="65">
        <f>SUMIFS('Capital Components'!$D:$D,'Capital Components'!$B:$B,I$5,'Capital Components'!$A:$A,$A34)*$D34</f>
        <v>1002020</v>
      </c>
      <c r="J34" s="65">
        <f>SUMIFS('Capital Components'!$D:$D,'Capital Components'!$B:$B,J$5,'Capital Components'!$A:$A,$A34)*$D34</f>
        <v>390680</v>
      </c>
      <c r="K34" s="65">
        <f>SUMIFS('Capital Components'!$D:$D,'Capital Components'!$B:$B,K$5,'Capital Components'!$A:$A,$A34)*$D34</f>
        <v>64110</v>
      </c>
      <c r="L34" s="65">
        <f>SUMIFS('Capital Components'!$D:$D,'Capital Components'!$B:$B,L$5,'Capital Components'!$A:$A,$A34)*$D34</f>
        <v>19310</v>
      </c>
      <c r="M34" s="65">
        <f>SUMIFS('Capital Components'!$D:$D,'Capital Components'!$B:$B,M$5,'Capital Components'!$A:$A,$A34)*$D34</f>
        <v>3080</v>
      </c>
      <c r="N34" s="66">
        <f>SUMIFS('Capital Components'!$D:$D,'Capital Components'!$B:$B,N$5,'Capital Components'!$A:$A,$A34)*$D34</f>
        <v>1370</v>
      </c>
      <c r="O34" s="1"/>
      <c r="P34" s="1"/>
    </row>
    <row r="35" spans="1:16" hidden="1" outlineLevel="2" x14ac:dyDescent="0.25">
      <c r="A35" s="75" t="s">
        <v>8</v>
      </c>
      <c r="B35" s="13">
        <v>20</v>
      </c>
      <c r="C35" s="15">
        <f t="shared" si="6"/>
        <v>20.5</v>
      </c>
      <c r="D35" s="3">
        <f t="shared" ref="D35:D45" si="7">ROUND(C35,0)</f>
        <v>21</v>
      </c>
      <c r="E35" s="1"/>
      <c r="F35" s="42">
        <f>D35*'Planned ships &amp; modules'!$B$5</f>
        <v>0</v>
      </c>
      <c r="G35" s="1"/>
      <c r="H35" s="55">
        <f>SUMIFS('Capital Components'!$D:$D,'Capital Components'!$B:$B,H$5,'Capital Components'!$A:$A,$A35)*$D35</f>
        <v>6191913</v>
      </c>
      <c r="I35" s="56">
        <f>SUMIFS('Capital Components'!$D:$D,'Capital Components'!$B:$B,I$5,'Capital Components'!$A:$A,$A35)*$D35</f>
        <v>2042208</v>
      </c>
      <c r="J35" s="56">
        <f>SUMIFS('Capital Components'!$D:$D,'Capital Components'!$B:$B,J$5,'Capital Components'!$A:$A,$A35)*$D35</f>
        <v>748902</v>
      </c>
      <c r="K35" s="56">
        <f>SUMIFS('Capital Components'!$D:$D,'Capital Components'!$B:$B,K$5,'Capital Components'!$A:$A,$A35)*$D35</f>
        <v>121947</v>
      </c>
      <c r="L35" s="56">
        <f>SUMIFS('Capital Components'!$D:$D,'Capital Components'!$B:$B,L$5,'Capital Components'!$A:$A,$A35)*$D35</f>
        <v>34860</v>
      </c>
      <c r="M35" s="56">
        <f>SUMIFS('Capital Components'!$D:$D,'Capital Components'!$B:$B,M$5,'Capital Components'!$A:$A,$A35)*$D35</f>
        <v>6258</v>
      </c>
      <c r="N35" s="57">
        <f>SUMIFS('Capital Components'!$D:$D,'Capital Components'!$B:$B,N$5,'Capital Components'!$A:$A,$A35)*$D35</f>
        <v>2646</v>
      </c>
      <c r="O35" s="1"/>
      <c r="P35" s="1"/>
    </row>
    <row r="36" spans="1:16" hidden="1" outlineLevel="2" x14ac:dyDescent="0.25">
      <c r="A36" s="75" t="s">
        <v>11</v>
      </c>
      <c r="B36" s="13">
        <v>25</v>
      </c>
      <c r="C36" s="15">
        <f t="shared" si="6"/>
        <v>25.624999999999996</v>
      </c>
      <c r="D36" s="3">
        <f t="shared" si="7"/>
        <v>26</v>
      </c>
      <c r="E36" s="1"/>
      <c r="F36" s="42">
        <f>D36*'Planned ships &amp; modules'!$B$5</f>
        <v>0</v>
      </c>
      <c r="G36" s="1"/>
      <c r="H36" s="55">
        <f>SUMIFS('Capital Components'!$D:$D,'Capital Components'!$B:$B,H$5,'Capital Components'!$A:$A,$A36)*$D36</f>
        <v>10027992</v>
      </c>
      <c r="I36" s="56">
        <f>SUMIFS('Capital Components'!$D:$D,'Capital Components'!$B:$B,I$5,'Capital Components'!$A:$A,$A36)*$D36</f>
        <v>2605070</v>
      </c>
      <c r="J36" s="56">
        <f>SUMIFS('Capital Components'!$D:$D,'Capital Components'!$B:$B,J$5,'Capital Components'!$A:$A,$A36)*$D36</f>
        <v>1034202</v>
      </c>
      <c r="K36" s="56">
        <f>SUMIFS('Capital Components'!$D:$D,'Capital Components'!$B:$B,K$5,'Capital Components'!$A:$A,$A36)*$D36</f>
        <v>154310</v>
      </c>
      <c r="L36" s="56">
        <f>SUMIFS('Capital Components'!$D:$D,'Capital Components'!$B:$B,L$5,'Capital Components'!$A:$A,$A36)*$D36</f>
        <v>43550</v>
      </c>
      <c r="M36" s="56">
        <f>SUMIFS('Capital Components'!$D:$D,'Capital Components'!$B:$B,M$5,'Capital Components'!$A:$A,$A36)*$D36</f>
        <v>7618</v>
      </c>
      <c r="N36" s="57">
        <f>SUMIFS('Capital Components'!$D:$D,'Capital Components'!$B:$B,N$5,'Capital Components'!$A:$A,$A36)*$D36</f>
        <v>3458</v>
      </c>
      <c r="O36" s="1"/>
      <c r="P36" s="1"/>
    </row>
    <row r="37" spans="1:16" hidden="1" outlineLevel="2" x14ac:dyDescent="0.25">
      <c r="A37" s="75" t="s">
        <v>12</v>
      </c>
      <c r="B37" s="13">
        <v>20</v>
      </c>
      <c r="C37" s="15">
        <f t="shared" si="6"/>
        <v>20.5</v>
      </c>
      <c r="D37" s="3">
        <f t="shared" si="7"/>
        <v>21</v>
      </c>
      <c r="E37" s="1"/>
      <c r="F37" s="42">
        <f>D37*'Planned ships &amp; modules'!$B$5</f>
        <v>0</v>
      </c>
      <c r="G37" s="1"/>
      <c r="H37" s="55">
        <f>SUMIFS('Capital Components'!$D:$D,'Capital Components'!$B:$B,H$5,'Capital Components'!$A:$A,$A37)*$D37</f>
        <v>7351512</v>
      </c>
      <c r="I37" s="56">
        <f>SUMIFS('Capital Components'!$D:$D,'Capital Components'!$B:$B,I$5,'Capital Components'!$A:$A,$A37)*$D37</f>
        <v>1775844</v>
      </c>
      <c r="J37" s="56">
        <f>SUMIFS('Capital Components'!$D:$D,'Capital Components'!$B:$B,J$5,'Capital Components'!$A:$A,$A37)*$D37</f>
        <v>714483</v>
      </c>
      <c r="K37" s="56">
        <f>SUMIFS('Capital Components'!$D:$D,'Capital Components'!$B:$B,K$5,'Capital Components'!$A:$A,$A37)*$D37</f>
        <v>96663</v>
      </c>
      <c r="L37" s="56">
        <f>SUMIFS('Capital Components'!$D:$D,'Capital Components'!$B:$B,L$5,'Capital Components'!$A:$A,$A37)*$D37</f>
        <v>28980</v>
      </c>
      <c r="M37" s="56">
        <f>SUMIFS('Capital Components'!$D:$D,'Capital Components'!$B:$B,M$5,'Capital Components'!$A:$A,$A37)*$D37</f>
        <v>5082</v>
      </c>
      <c r="N37" s="57">
        <f>SUMIFS('Capital Components'!$D:$D,'Capital Components'!$B:$B,N$5,'Capital Components'!$A:$A,$A37)*$D37</f>
        <v>1995</v>
      </c>
      <c r="O37" s="1"/>
      <c r="P37" s="1"/>
    </row>
    <row r="38" spans="1:16" hidden="1" outlineLevel="2" x14ac:dyDescent="0.25">
      <c r="A38" s="75" t="s">
        <v>17</v>
      </c>
      <c r="B38" s="13">
        <v>10</v>
      </c>
      <c r="C38" s="15">
        <f t="shared" si="6"/>
        <v>10.25</v>
      </c>
      <c r="D38" s="3">
        <f t="shared" si="7"/>
        <v>10</v>
      </c>
      <c r="E38" s="1"/>
      <c r="F38" s="42">
        <f>D38*'Planned ships &amp; modules'!$B$5</f>
        <v>0</v>
      </c>
      <c r="G38" s="1"/>
      <c r="H38" s="55">
        <f>SUMIFS('Capital Components'!$D:$D,'Capital Components'!$B:$B,H$5,'Capital Components'!$A:$A,$A38)*$D38</f>
        <v>6762470</v>
      </c>
      <c r="I38" s="56">
        <f>SUMIFS('Capital Components'!$D:$D,'Capital Components'!$B:$B,I$5,'Capital Components'!$A:$A,$A38)*$D38</f>
        <v>1286910</v>
      </c>
      <c r="J38" s="56">
        <f>SUMIFS('Capital Components'!$D:$D,'Capital Components'!$B:$B,J$5,'Capital Components'!$A:$A,$A38)*$D38</f>
        <v>450100</v>
      </c>
      <c r="K38" s="56">
        <f>SUMIFS('Capital Components'!$D:$D,'Capital Components'!$B:$B,K$5,'Capital Components'!$A:$A,$A38)*$D38</f>
        <v>77700</v>
      </c>
      <c r="L38" s="56">
        <f>SUMIFS('Capital Components'!$D:$D,'Capital Components'!$B:$B,L$5,'Capital Components'!$A:$A,$A38)*$D38</f>
        <v>20280</v>
      </c>
      <c r="M38" s="56">
        <f>SUMIFS('Capital Components'!$D:$D,'Capital Components'!$B:$B,M$5,'Capital Components'!$A:$A,$A38)*$D38</f>
        <v>4100</v>
      </c>
      <c r="N38" s="57">
        <f>SUMIFS('Capital Components'!$D:$D,'Capital Components'!$B:$B,N$5,'Capital Components'!$A:$A,$A38)*$D38</f>
        <v>2000</v>
      </c>
      <c r="O38" s="1"/>
      <c r="P38" s="1"/>
    </row>
    <row r="39" spans="1:16" hidden="1" outlineLevel="2" x14ac:dyDescent="0.25">
      <c r="A39" s="75" t="s">
        <v>18</v>
      </c>
      <c r="B39" s="13">
        <v>30</v>
      </c>
      <c r="C39" s="15">
        <f t="shared" si="6"/>
        <v>30.749999999999996</v>
      </c>
      <c r="D39" s="3">
        <f t="shared" si="7"/>
        <v>31</v>
      </c>
      <c r="E39" s="1"/>
      <c r="F39" s="42">
        <f>D39*'Planned ships &amp; modules'!$B$5</f>
        <v>0</v>
      </c>
      <c r="G39" s="1"/>
      <c r="H39" s="55">
        <f>SUMIFS('Capital Components'!$D:$D,'Capital Components'!$B:$B,H$5,'Capital Components'!$A:$A,$A39)*$D39</f>
        <v>13184920</v>
      </c>
      <c r="I39" s="56">
        <f>SUMIFS('Capital Components'!$D:$D,'Capital Components'!$B:$B,I$5,'Capital Components'!$A:$A,$A39)*$D39</f>
        <v>3085368</v>
      </c>
      <c r="J39" s="56">
        <f>SUMIFS('Capital Components'!$D:$D,'Capital Components'!$B:$B,J$5,'Capital Components'!$A:$A,$A39)*$D39</f>
        <v>1249951</v>
      </c>
      <c r="K39" s="56">
        <f>SUMIFS('Capital Components'!$D:$D,'Capital Components'!$B:$B,K$5,'Capital Components'!$A:$A,$A39)*$D39</f>
        <v>215047</v>
      </c>
      <c r="L39" s="56">
        <f>SUMIFS('Capital Components'!$D:$D,'Capital Components'!$B:$B,L$5,'Capital Components'!$A:$A,$A39)*$D39</f>
        <v>65937</v>
      </c>
      <c r="M39" s="56">
        <f>SUMIFS('Capital Components'!$D:$D,'Capital Components'!$B:$B,M$5,'Capital Components'!$A:$A,$A39)*$D39</f>
        <v>12028</v>
      </c>
      <c r="N39" s="57">
        <f>SUMIFS('Capital Components'!$D:$D,'Capital Components'!$B:$B,N$5,'Capital Components'!$A:$A,$A39)*$D39</f>
        <v>4805</v>
      </c>
      <c r="O39" s="1"/>
      <c r="P39" s="1"/>
    </row>
    <row r="40" spans="1:16" hidden="1" outlineLevel="2" x14ac:dyDescent="0.25">
      <c r="A40" s="75" t="s">
        <v>19</v>
      </c>
      <c r="B40" s="13">
        <v>10</v>
      </c>
      <c r="C40" s="15">
        <f t="shared" si="6"/>
        <v>10.25</v>
      </c>
      <c r="D40" s="3">
        <f t="shared" si="7"/>
        <v>10</v>
      </c>
      <c r="E40" s="1"/>
      <c r="F40" s="42">
        <f>D40*'Planned ships &amp; modules'!$B$5</f>
        <v>0</v>
      </c>
      <c r="G40" s="1"/>
      <c r="H40" s="55">
        <f>SUMIFS('Capital Components'!$D:$D,'Capital Components'!$B:$B,H$5,'Capital Components'!$A:$A,$A40)*$D40</f>
        <v>4600340</v>
      </c>
      <c r="I40" s="56">
        <f>SUMIFS('Capital Components'!$D:$D,'Capital Components'!$B:$B,I$5,'Capital Components'!$A:$A,$A40)*$D40</f>
        <v>995670</v>
      </c>
      <c r="J40" s="56">
        <f>SUMIFS('Capital Components'!$D:$D,'Capital Components'!$B:$B,J$5,'Capital Components'!$A:$A,$A40)*$D40</f>
        <v>411400</v>
      </c>
      <c r="K40" s="56">
        <f>SUMIFS('Capital Components'!$D:$D,'Capital Components'!$B:$B,K$5,'Capital Components'!$A:$A,$A40)*$D40</f>
        <v>67550</v>
      </c>
      <c r="L40" s="56">
        <f>SUMIFS('Capital Components'!$D:$D,'Capital Components'!$B:$B,L$5,'Capital Components'!$A:$A,$A40)*$D40</f>
        <v>19760</v>
      </c>
      <c r="M40" s="56">
        <f>SUMIFS('Capital Components'!$D:$D,'Capital Components'!$B:$B,M$5,'Capital Components'!$A:$A,$A40)*$D40</f>
        <v>3290</v>
      </c>
      <c r="N40" s="57">
        <f>SUMIFS('Capital Components'!$D:$D,'Capital Components'!$B:$B,N$5,'Capital Components'!$A:$A,$A40)*$D40</f>
        <v>1500</v>
      </c>
      <c r="O40" s="1"/>
      <c r="P40" s="1"/>
    </row>
    <row r="41" spans="1:16" hidden="1" outlineLevel="2" x14ac:dyDescent="0.25">
      <c r="A41" s="75" t="s">
        <v>20</v>
      </c>
      <c r="B41" s="13">
        <v>10</v>
      </c>
      <c r="C41" s="15">
        <f t="shared" si="6"/>
        <v>10.25</v>
      </c>
      <c r="D41" s="3">
        <f t="shared" si="7"/>
        <v>10</v>
      </c>
      <c r="E41" s="1"/>
      <c r="F41" s="42">
        <f>D41*'Planned ships &amp; modules'!$B$5</f>
        <v>0</v>
      </c>
      <c r="G41" s="1"/>
      <c r="H41" s="55">
        <f>SUMIFS('Capital Components'!$D:$D,'Capital Components'!$B:$B,H$5,'Capital Components'!$A:$A,$A41)*$D41</f>
        <v>4121520</v>
      </c>
      <c r="I41" s="56">
        <f>SUMIFS('Capital Components'!$D:$D,'Capital Components'!$B:$B,I$5,'Capital Components'!$A:$A,$A41)*$D41</f>
        <v>995690</v>
      </c>
      <c r="J41" s="56">
        <f>SUMIFS('Capital Components'!$D:$D,'Capital Components'!$B:$B,J$5,'Capital Components'!$A:$A,$A41)*$D41</f>
        <v>378690</v>
      </c>
      <c r="K41" s="56">
        <f>SUMIFS('Capital Components'!$D:$D,'Capital Components'!$B:$B,K$5,'Capital Components'!$A:$A,$A41)*$D41</f>
        <v>62560</v>
      </c>
      <c r="L41" s="56">
        <f>SUMIFS('Capital Components'!$D:$D,'Capital Components'!$B:$B,L$5,'Capital Components'!$A:$A,$A41)*$D41</f>
        <v>19030</v>
      </c>
      <c r="M41" s="56">
        <f>SUMIFS('Capital Components'!$D:$D,'Capital Components'!$B:$B,M$5,'Capital Components'!$A:$A,$A41)*$D41</f>
        <v>2730</v>
      </c>
      <c r="N41" s="57">
        <f>SUMIFS('Capital Components'!$D:$D,'Capital Components'!$B:$B,N$5,'Capital Components'!$A:$A,$A41)*$D41</f>
        <v>1360</v>
      </c>
      <c r="O41" s="1"/>
      <c r="P41" s="1"/>
    </row>
    <row r="42" spans="1:16" hidden="1" outlineLevel="2" x14ac:dyDescent="0.25">
      <c r="A42" s="75" t="s">
        <v>21</v>
      </c>
      <c r="B42" s="13">
        <v>25</v>
      </c>
      <c r="C42" s="15">
        <f t="shared" si="6"/>
        <v>25.624999999999996</v>
      </c>
      <c r="D42" s="3">
        <f t="shared" si="7"/>
        <v>26</v>
      </c>
      <c r="E42" s="1"/>
      <c r="F42" s="42">
        <f>D42*'Planned ships &amp; modules'!$B$5</f>
        <v>0</v>
      </c>
      <c r="G42" s="1"/>
      <c r="H42" s="55">
        <f>SUMIFS('Capital Components'!$D:$D,'Capital Components'!$B:$B,H$5,'Capital Components'!$A:$A,$A42)*$D42</f>
        <v>10400390</v>
      </c>
      <c r="I42" s="56">
        <f>SUMIFS('Capital Components'!$D:$D,'Capital Components'!$B:$B,I$5,'Capital Components'!$A:$A,$A42)*$D42</f>
        <v>2368626</v>
      </c>
      <c r="J42" s="56">
        <f>SUMIFS('Capital Components'!$D:$D,'Capital Components'!$B:$B,J$5,'Capital Components'!$A:$A,$A42)*$D42</f>
        <v>958386</v>
      </c>
      <c r="K42" s="56">
        <f>SUMIFS('Capital Components'!$D:$D,'Capital Components'!$B:$B,K$5,'Capital Components'!$A:$A,$A42)*$D42</f>
        <v>156130</v>
      </c>
      <c r="L42" s="56">
        <f>SUMIFS('Capital Components'!$D:$D,'Capital Components'!$B:$B,L$5,'Capital Components'!$A:$A,$A42)*$D42</f>
        <v>42302</v>
      </c>
      <c r="M42" s="56">
        <f>SUMIFS('Capital Components'!$D:$D,'Capital Components'!$B:$B,M$5,'Capital Components'!$A:$A,$A42)*$D42</f>
        <v>7826</v>
      </c>
      <c r="N42" s="57">
        <f>SUMIFS('Capital Components'!$D:$D,'Capital Components'!$B:$B,N$5,'Capital Components'!$A:$A,$A42)*$D42</f>
        <v>3484</v>
      </c>
      <c r="O42" s="1"/>
      <c r="P42" s="1"/>
    </row>
    <row r="43" spans="1:16" hidden="1" outlineLevel="2" x14ac:dyDescent="0.25">
      <c r="A43" s="75" t="s">
        <v>22</v>
      </c>
      <c r="B43" s="13">
        <v>25</v>
      </c>
      <c r="C43" s="15">
        <f t="shared" si="6"/>
        <v>25.624999999999996</v>
      </c>
      <c r="D43" s="3">
        <f t="shared" si="7"/>
        <v>26</v>
      </c>
      <c r="E43" s="1"/>
      <c r="F43" s="42">
        <f>D43*'Planned ships &amp; modules'!$B$5</f>
        <v>0</v>
      </c>
      <c r="G43" s="1"/>
      <c r="H43" s="55">
        <f>SUMIFS('Capital Components'!$D:$D,'Capital Components'!$B:$B,H$5,'Capital Components'!$A:$A,$A43)*$D43</f>
        <v>11696672</v>
      </c>
      <c r="I43" s="56">
        <f>SUMIFS('Capital Components'!$D:$D,'Capital Components'!$B:$B,I$5,'Capital Components'!$A:$A,$A43)*$D43</f>
        <v>2460796</v>
      </c>
      <c r="J43" s="56">
        <f>SUMIFS('Capital Components'!$D:$D,'Capital Components'!$B:$B,J$5,'Capital Components'!$A:$A,$A43)*$D43</f>
        <v>1012726</v>
      </c>
      <c r="K43" s="56">
        <f>SUMIFS('Capital Components'!$D:$D,'Capital Components'!$B:$B,K$5,'Capital Components'!$A:$A,$A43)*$D43</f>
        <v>170430</v>
      </c>
      <c r="L43" s="56">
        <f>SUMIFS('Capital Components'!$D:$D,'Capital Components'!$B:$B,L$5,'Capital Components'!$A:$A,$A43)*$D43</f>
        <v>47684</v>
      </c>
      <c r="M43" s="56">
        <f>SUMIFS('Capital Components'!$D:$D,'Capital Components'!$B:$B,M$5,'Capital Components'!$A:$A,$A43)*$D43</f>
        <v>8164</v>
      </c>
      <c r="N43" s="57">
        <f>SUMIFS('Capital Components'!$D:$D,'Capital Components'!$B:$B,N$5,'Capital Components'!$A:$A,$A43)*$D43</f>
        <v>3874</v>
      </c>
      <c r="O43" s="1"/>
      <c r="P43" s="1"/>
    </row>
    <row r="44" spans="1:16" hidden="1" outlineLevel="2" x14ac:dyDescent="0.25">
      <c r="A44" s="75" t="s">
        <v>24</v>
      </c>
      <c r="B44" s="13">
        <v>40</v>
      </c>
      <c r="C44" s="15">
        <f t="shared" si="6"/>
        <v>41</v>
      </c>
      <c r="D44" s="3">
        <f t="shared" si="7"/>
        <v>41</v>
      </c>
      <c r="E44" s="1"/>
      <c r="F44" s="42">
        <f>D44*'Planned ships &amp; modules'!$B$5</f>
        <v>0</v>
      </c>
      <c r="G44" s="1"/>
      <c r="H44" s="55">
        <f>SUMIFS('Capital Components'!$D:$D,'Capital Components'!$B:$B,H$5,'Capital Components'!$A:$A,$A44)*$D44</f>
        <v>20543993</v>
      </c>
      <c r="I44" s="56">
        <f>SUMIFS('Capital Components'!$D:$D,'Capital Components'!$B:$B,I$5,'Capital Components'!$A:$A,$A44)*$D44</f>
        <v>4631770</v>
      </c>
      <c r="J44" s="56">
        <f>SUMIFS('Capital Components'!$D:$D,'Capital Components'!$B:$B,J$5,'Capital Components'!$A:$A,$A44)*$D44</f>
        <v>1746887</v>
      </c>
      <c r="K44" s="56">
        <f>SUMIFS('Capital Components'!$D:$D,'Capital Components'!$B:$B,K$5,'Capital Components'!$A:$A,$A44)*$D44</f>
        <v>292658</v>
      </c>
      <c r="L44" s="56">
        <f>SUMIFS('Capital Components'!$D:$D,'Capital Components'!$B:$B,L$5,'Capital Components'!$A:$A,$A44)*$D44</f>
        <v>90118</v>
      </c>
      <c r="M44" s="56">
        <f>SUMIFS('Capital Components'!$D:$D,'Capital Components'!$B:$B,M$5,'Capital Components'!$A:$A,$A44)*$D44</f>
        <v>16810</v>
      </c>
      <c r="N44" s="57">
        <f>SUMIFS('Capital Components'!$D:$D,'Capital Components'!$B:$B,N$5,'Capital Components'!$A:$A,$A44)*$D44</f>
        <v>7913</v>
      </c>
      <c r="O44" s="1"/>
      <c r="P44" s="1"/>
    </row>
    <row r="45" spans="1:16" ht="15.75" hidden="1" outlineLevel="2" thickBot="1" x14ac:dyDescent="0.3">
      <c r="A45" s="75" t="s">
        <v>25</v>
      </c>
      <c r="B45" s="13">
        <v>10</v>
      </c>
      <c r="C45" s="15">
        <f t="shared" si="6"/>
        <v>10.25</v>
      </c>
      <c r="D45" s="3">
        <f t="shared" si="7"/>
        <v>10</v>
      </c>
      <c r="E45" s="1"/>
      <c r="F45" s="42">
        <f>D45*'Planned ships &amp; modules'!$B$5</f>
        <v>0</v>
      </c>
      <c r="G45" s="1"/>
      <c r="H45" s="55">
        <f>SUMIFS('Capital Components'!$D:$D,'Capital Components'!$B:$B,H$5,'Capital Components'!$A:$A,$A45)*$D45</f>
        <v>4931860</v>
      </c>
      <c r="I45" s="56">
        <f>SUMIFS('Capital Components'!$D:$D,'Capital Components'!$B:$B,I$5,'Capital Components'!$A:$A,$A45)*$D45</f>
        <v>1026440</v>
      </c>
      <c r="J45" s="56">
        <f>SUMIFS('Capital Components'!$D:$D,'Capital Components'!$B:$B,J$5,'Capital Components'!$A:$A,$A45)*$D45</f>
        <v>405880</v>
      </c>
      <c r="K45" s="56">
        <f>SUMIFS('Capital Components'!$D:$D,'Capital Components'!$B:$B,K$5,'Capital Components'!$A:$A,$A45)*$D45</f>
        <v>69980</v>
      </c>
      <c r="L45" s="56">
        <f>SUMIFS('Capital Components'!$D:$D,'Capital Components'!$B:$B,L$5,'Capital Components'!$A:$A,$A45)*$D45</f>
        <v>21260</v>
      </c>
      <c r="M45" s="56">
        <f>SUMIFS('Capital Components'!$D:$D,'Capital Components'!$B:$B,M$5,'Capital Components'!$A:$A,$A45)*$D45</f>
        <v>3950</v>
      </c>
      <c r="N45" s="57">
        <f>SUMIFS('Capital Components'!$D:$D,'Capital Components'!$B:$B,N$5,'Capital Components'!$A:$A,$A45)*$D45</f>
        <v>1740</v>
      </c>
      <c r="O45" s="1"/>
      <c r="P45" s="1"/>
    </row>
    <row r="46" spans="1:16" ht="15.75" outlineLevel="1" collapsed="1" thickBot="1" x14ac:dyDescent="0.3">
      <c r="A46" s="1"/>
      <c r="B46" s="1"/>
      <c r="C46" s="1"/>
      <c r="D46" s="1"/>
      <c r="E46" s="1"/>
      <c r="F46" s="1"/>
      <c r="G46" s="1"/>
      <c r="H46" s="48">
        <f t="shared" ref="H46:N46" si="8">SUM(H34:H45)</f>
        <v>104080202</v>
      </c>
      <c r="I46" s="48">
        <f t="shared" si="8"/>
        <v>24276412</v>
      </c>
      <c r="J46" s="48">
        <f t="shared" si="8"/>
        <v>9502287</v>
      </c>
      <c r="K46" s="48">
        <f t="shared" si="8"/>
        <v>1549085</v>
      </c>
      <c r="L46" s="48">
        <f t="shared" si="8"/>
        <v>453071</v>
      </c>
      <c r="M46" s="48">
        <f t="shared" si="8"/>
        <v>80936</v>
      </c>
      <c r="N46" s="49">
        <f t="shared" si="8"/>
        <v>36145</v>
      </c>
      <c r="O46" s="67">
        <f>H46*Overview!$B$2+I46*Overview!$B$3+J46*Overview!$B$4+K46*Overview!$B$5+L46*Overview!$B$6+M46*Overview!$B$7+N46*Overview!$B$8</f>
        <v>1881530177.77</v>
      </c>
      <c r="P46" s="1"/>
    </row>
    <row r="47" spans="1:16" ht="15.75" outlineLevel="1" thickBot="1" x14ac:dyDescent="0.3">
      <c r="A47" s="1"/>
      <c r="B47" s="1"/>
      <c r="C47" s="1"/>
      <c r="D47" s="1"/>
      <c r="E47" s="1"/>
      <c r="F47" s="1"/>
      <c r="G47" s="1"/>
      <c r="H47" s="59"/>
      <c r="I47" s="59"/>
      <c r="J47" s="59"/>
      <c r="K47" s="59"/>
      <c r="L47" s="59"/>
      <c r="M47" s="59"/>
      <c r="N47" s="59"/>
      <c r="O47" s="1"/>
      <c r="P47" s="1"/>
    </row>
    <row r="48" spans="1:16" ht="15.75" outlineLevel="1" thickBot="1" x14ac:dyDescent="0.3">
      <c r="A48" s="69" t="s">
        <v>29</v>
      </c>
      <c r="B48" s="69"/>
      <c r="C48" s="70">
        <v>3</v>
      </c>
      <c r="D48" s="69"/>
      <c r="E48" s="1"/>
      <c r="F48" s="39" t="s">
        <v>106</v>
      </c>
      <c r="G48" s="1"/>
      <c r="H48" s="51" t="s">
        <v>0</v>
      </c>
      <c r="I48" s="52" t="s">
        <v>1</v>
      </c>
      <c r="J48" s="53" t="s">
        <v>2</v>
      </c>
      <c r="K48" s="52" t="s">
        <v>3</v>
      </c>
      <c r="L48" s="53" t="s">
        <v>4</v>
      </c>
      <c r="M48" s="52" t="s">
        <v>5</v>
      </c>
      <c r="N48" s="54" t="s">
        <v>6</v>
      </c>
      <c r="O48" s="1"/>
      <c r="P48" s="1"/>
    </row>
    <row r="49" spans="1:16" hidden="1" outlineLevel="2" x14ac:dyDescent="0.25">
      <c r="A49" s="75" t="s">
        <v>7</v>
      </c>
      <c r="B49" s="13">
        <v>15</v>
      </c>
      <c r="C49" s="13">
        <f t="shared" ref="C49:C60" si="9">B49*(1+(0.1/(1+$C$48)))</f>
        <v>15.374999999999998</v>
      </c>
      <c r="D49" s="5">
        <f>ROUND(C49,0)</f>
        <v>15</v>
      </c>
      <c r="E49" s="1"/>
      <c r="F49" s="42">
        <f>D49*'Planned ships &amp; modules'!$B$6</f>
        <v>0</v>
      </c>
      <c r="G49" s="1"/>
      <c r="H49" s="64">
        <f>SUMIFS('Capital Components'!$D:$D,'Capital Components'!$B:$B,H$5,'Capital Components'!$A:$A,$A49)*$D49</f>
        <v>6399930</v>
      </c>
      <c r="I49" s="65">
        <f>SUMIFS('Capital Components'!$D:$D,'Capital Components'!$B:$B,I$5,'Capital Components'!$A:$A,$A49)*$D49</f>
        <v>1503030</v>
      </c>
      <c r="J49" s="65">
        <f>SUMIFS('Capital Components'!$D:$D,'Capital Components'!$B:$B,J$5,'Capital Components'!$A:$A,$A49)*$D49</f>
        <v>586020</v>
      </c>
      <c r="K49" s="65">
        <f>SUMIFS('Capital Components'!$D:$D,'Capital Components'!$B:$B,K$5,'Capital Components'!$A:$A,$A49)*$D49</f>
        <v>96165</v>
      </c>
      <c r="L49" s="65">
        <f>SUMIFS('Capital Components'!$D:$D,'Capital Components'!$B:$B,L$5,'Capital Components'!$A:$A,$A49)*$D49</f>
        <v>28965</v>
      </c>
      <c r="M49" s="65">
        <f>SUMIFS('Capital Components'!$D:$D,'Capital Components'!$B:$B,M$5,'Capital Components'!$A:$A,$A49)*$D49</f>
        <v>4620</v>
      </c>
      <c r="N49" s="66">
        <f>SUMIFS('Capital Components'!$D:$D,'Capital Components'!$B:$B,N$5,'Capital Components'!$A:$A,$A49)*$D49</f>
        <v>2055</v>
      </c>
      <c r="O49" s="1"/>
      <c r="P49" s="1"/>
    </row>
    <row r="50" spans="1:16" hidden="1" outlineLevel="2" x14ac:dyDescent="0.25">
      <c r="A50" s="75" t="s">
        <v>8</v>
      </c>
      <c r="B50" s="13">
        <v>15</v>
      </c>
      <c r="C50" s="13">
        <f t="shared" si="9"/>
        <v>15.374999999999998</v>
      </c>
      <c r="D50" s="3">
        <f t="shared" ref="D50:D60" si="10">ROUND(C50,0)</f>
        <v>15</v>
      </c>
      <c r="E50" s="1"/>
      <c r="F50" s="42">
        <f>D50*'Planned ships &amp; modules'!$B$6</f>
        <v>0</v>
      </c>
      <c r="G50" s="1"/>
      <c r="H50" s="55">
        <f>SUMIFS('Capital Components'!$D:$D,'Capital Components'!$B:$B,H$5,'Capital Components'!$A:$A,$A50)*$D50</f>
        <v>4422795</v>
      </c>
      <c r="I50" s="56">
        <f>SUMIFS('Capital Components'!$D:$D,'Capital Components'!$B:$B,I$5,'Capital Components'!$A:$A,$A50)*$D50</f>
        <v>1458720</v>
      </c>
      <c r="J50" s="56">
        <f>SUMIFS('Capital Components'!$D:$D,'Capital Components'!$B:$B,J$5,'Capital Components'!$A:$A,$A50)*$D50</f>
        <v>534930</v>
      </c>
      <c r="K50" s="56">
        <f>SUMIFS('Capital Components'!$D:$D,'Capital Components'!$B:$B,K$5,'Capital Components'!$A:$A,$A50)*$D50</f>
        <v>87105</v>
      </c>
      <c r="L50" s="56">
        <f>SUMIFS('Capital Components'!$D:$D,'Capital Components'!$B:$B,L$5,'Capital Components'!$A:$A,$A50)*$D50</f>
        <v>24900</v>
      </c>
      <c r="M50" s="56">
        <f>SUMIFS('Capital Components'!$D:$D,'Capital Components'!$B:$B,M$5,'Capital Components'!$A:$A,$A50)*$D50</f>
        <v>4470</v>
      </c>
      <c r="N50" s="57">
        <f>SUMIFS('Capital Components'!$D:$D,'Capital Components'!$B:$B,N$5,'Capital Components'!$A:$A,$A50)*$D50</f>
        <v>1890</v>
      </c>
      <c r="O50" s="1"/>
      <c r="P50" s="1"/>
    </row>
    <row r="51" spans="1:16" hidden="1" outlineLevel="2" x14ac:dyDescent="0.25">
      <c r="A51" s="75" t="s">
        <v>11</v>
      </c>
      <c r="B51" s="13">
        <v>15</v>
      </c>
      <c r="C51" s="13">
        <f t="shared" si="9"/>
        <v>15.374999999999998</v>
      </c>
      <c r="D51" s="3">
        <f t="shared" si="10"/>
        <v>15</v>
      </c>
      <c r="E51" s="1"/>
      <c r="F51" s="42">
        <f>D51*'Planned ships &amp; modules'!$B$6</f>
        <v>0</v>
      </c>
      <c r="G51" s="1"/>
      <c r="H51" s="55">
        <f>SUMIFS('Capital Components'!$D:$D,'Capital Components'!$B:$B,H$5,'Capital Components'!$A:$A,$A51)*$D51</f>
        <v>5785380</v>
      </c>
      <c r="I51" s="56">
        <f>SUMIFS('Capital Components'!$D:$D,'Capital Components'!$B:$B,I$5,'Capital Components'!$A:$A,$A51)*$D51</f>
        <v>1502925</v>
      </c>
      <c r="J51" s="56">
        <f>SUMIFS('Capital Components'!$D:$D,'Capital Components'!$B:$B,J$5,'Capital Components'!$A:$A,$A51)*$D51</f>
        <v>596655</v>
      </c>
      <c r="K51" s="56">
        <f>SUMIFS('Capital Components'!$D:$D,'Capital Components'!$B:$B,K$5,'Capital Components'!$A:$A,$A51)*$D51</f>
        <v>89025</v>
      </c>
      <c r="L51" s="56">
        <f>SUMIFS('Capital Components'!$D:$D,'Capital Components'!$B:$B,L$5,'Capital Components'!$A:$A,$A51)*$D51</f>
        <v>25125</v>
      </c>
      <c r="M51" s="56">
        <f>SUMIFS('Capital Components'!$D:$D,'Capital Components'!$B:$B,M$5,'Capital Components'!$A:$A,$A51)*$D51</f>
        <v>4395</v>
      </c>
      <c r="N51" s="57">
        <f>SUMIFS('Capital Components'!$D:$D,'Capital Components'!$B:$B,N$5,'Capital Components'!$A:$A,$A51)*$D51</f>
        <v>1995</v>
      </c>
      <c r="O51" s="1"/>
      <c r="P51" s="1"/>
    </row>
    <row r="52" spans="1:16" hidden="1" outlineLevel="2" x14ac:dyDescent="0.25">
      <c r="A52" s="75" t="s">
        <v>12</v>
      </c>
      <c r="B52" s="13">
        <v>10</v>
      </c>
      <c r="C52" s="13">
        <f t="shared" si="9"/>
        <v>10.25</v>
      </c>
      <c r="D52" s="3">
        <f t="shared" si="10"/>
        <v>10</v>
      </c>
      <c r="E52" s="1"/>
      <c r="F52" s="42">
        <f>D52*'Planned ships &amp; modules'!$B$6</f>
        <v>0</v>
      </c>
      <c r="G52" s="1"/>
      <c r="H52" s="55">
        <f>SUMIFS('Capital Components'!$D:$D,'Capital Components'!$B:$B,H$5,'Capital Components'!$A:$A,$A52)*$D52</f>
        <v>3500720</v>
      </c>
      <c r="I52" s="56">
        <f>SUMIFS('Capital Components'!$D:$D,'Capital Components'!$B:$B,I$5,'Capital Components'!$A:$A,$A52)*$D52</f>
        <v>845640</v>
      </c>
      <c r="J52" s="56">
        <f>SUMIFS('Capital Components'!$D:$D,'Capital Components'!$B:$B,J$5,'Capital Components'!$A:$A,$A52)*$D52</f>
        <v>340230</v>
      </c>
      <c r="K52" s="56">
        <f>SUMIFS('Capital Components'!$D:$D,'Capital Components'!$B:$B,K$5,'Capital Components'!$A:$A,$A52)*$D52</f>
        <v>46030</v>
      </c>
      <c r="L52" s="56">
        <f>SUMIFS('Capital Components'!$D:$D,'Capital Components'!$B:$B,L$5,'Capital Components'!$A:$A,$A52)*$D52</f>
        <v>13800</v>
      </c>
      <c r="M52" s="56">
        <f>SUMIFS('Capital Components'!$D:$D,'Capital Components'!$B:$B,M$5,'Capital Components'!$A:$A,$A52)*$D52</f>
        <v>2420</v>
      </c>
      <c r="N52" s="57">
        <f>SUMIFS('Capital Components'!$D:$D,'Capital Components'!$B:$B,N$5,'Capital Components'!$A:$A,$A52)*$D52</f>
        <v>950</v>
      </c>
      <c r="O52" s="1"/>
      <c r="P52" s="1"/>
    </row>
    <row r="53" spans="1:16" hidden="1" outlineLevel="2" x14ac:dyDescent="0.25">
      <c r="A53" s="75" t="s">
        <v>17</v>
      </c>
      <c r="B53" s="13">
        <v>10</v>
      </c>
      <c r="C53" s="13">
        <f t="shared" si="9"/>
        <v>10.25</v>
      </c>
      <c r="D53" s="3">
        <f t="shared" si="10"/>
        <v>10</v>
      </c>
      <c r="E53" s="1"/>
      <c r="F53" s="42">
        <f>D53*'Planned ships &amp; modules'!$B$6</f>
        <v>0</v>
      </c>
      <c r="G53" s="1"/>
      <c r="H53" s="55">
        <f>SUMIFS('Capital Components'!$D:$D,'Capital Components'!$B:$B,H$5,'Capital Components'!$A:$A,$A53)*$D53</f>
        <v>6762470</v>
      </c>
      <c r="I53" s="56">
        <f>SUMIFS('Capital Components'!$D:$D,'Capital Components'!$B:$B,I$5,'Capital Components'!$A:$A,$A53)*$D53</f>
        <v>1286910</v>
      </c>
      <c r="J53" s="56">
        <f>SUMIFS('Capital Components'!$D:$D,'Capital Components'!$B:$B,J$5,'Capital Components'!$A:$A,$A53)*$D53</f>
        <v>450100</v>
      </c>
      <c r="K53" s="56">
        <f>SUMIFS('Capital Components'!$D:$D,'Capital Components'!$B:$B,K$5,'Capital Components'!$A:$A,$A53)*$D53</f>
        <v>77700</v>
      </c>
      <c r="L53" s="56">
        <f>SUMIFS('Capital Components'!$D:$D,'Capital Components'!$B:$B,L$5,'Capital Components'!$A:$A,$A53)*$D53</f>
        <v>20280</v>
      </c>
      <c r="M53" s="56">
        <f>SUMIFS('Capital Components'!$D:$D,'Capital Components'!$B:$B,M$5,'Capital Components'!$A:$A,$A53)*$D53</f>
        <v>4100</v>
      </c>
      <c r="N53" s="57">
        <f>SUMIFS('Capital Components'!$D:$D,'Capital Components'!$B:$B,N$5,'Capital Components'!$A:$A,$A53)*$D53</f>
        <v>2000</v>
      </c>
      <c r="O53" s="1"/>
      <c r="P53" s="1"/>
    </row>
    <row r="54" spans="1:16" hidden="1" outlineLevel="2" x14ac:dyDescent="0.25">
      <c r="A54" s="75" t="s">
        <v>18</v>
      </c>
      <c r="B54" s="13">
        <v>20</v>
      </c>
      <c r="C54" s="13">
        <f t="shared" si="9"/>
        <v>20.5</v>
      </c>
      <c r="D54" s="3">
        <f t="shared" si="10"/>
        <v>21</v>
      </c>
      <c r="E54" s="1"/>
      <c r="F54" s="42">
        <f>D54*'Planned ships &amp; modules'!$B$6</f>
        <v>0</v>
      </c>
      <c r="G54" s="1"/>
      <c r="H54" s="55">
        <f>SUMIFS('Capital Components'!$D:$D,'Capital Components'!$B:$B,H$5,'Capital Components'!$A:$A,$A54)*$D54</f>
        <v>8931720</v>
      </c>
      <c r="I54" s="56">
        <f>SUMIFS('Capital Components'!$D:$D,'Capital Components'!$B:$B,I$5,'Capital Components'!$A:$A,$A54)*$D54</f>
        <v>2090088</v>
      </c>
      <c r="J54" s="56">
        <f>SUMIFS('Capital Components'!$D:$D,'Capital Components'!$B:$B,J$5,'Capital Components'!$A:$A,$A54)*$D54</f>
        <v>846741</v>
      </c>
      <c r="K54" s="56">
        <f>SUMIFS('Capital Components'!$D:$D,'Capital Components'!$B:$B,K$5,'Capital Components'!$A:$A,$A54)*$D54</f>
        <v>145677</v>
      </c>
      <c r="L54" s="56">
        <f>SUMIFS('Capital Components'!$D:$D,'Capital Components'!$B:$B,L$5,'Capital Components'!$A:$A,$A54)*$D54</f>
        <v>44667</v>
      </c>
      <c r="M54" s="56">
        <f>SUMIFS('Capital Components'!$D:$D,'Capital Components'!$B:$B,M$5,'Capital Components'!$A:$A,$A54)*$D54</f>
        <v>8148</v>
      </c>
      <c r="N54" s="57">
        <f>SUMIFS('Capital Components'!$D:$D,'Capital Components'!$B:$B,N$5,'Capital Components'!$A:$A,$A54)*$D54</f>
        <v>3255</v>
      </c>
      <c r="O54" s="1"/>
      <c r="P54" s="1"/>
    </row>
    <row r="55" spans="1:16" hidden="1" outlineLevel="2" x14ac:dyDescent="0.25">
      <c r="A55" s="75" t="s">
        <v>19</v>
      </c>
      <c r="B55" s="13">
        <v>20</v>
      </c>
      <c r="C55" s="13">
        <f t="shared" si="9"/>
        <v>20.5</v>
      </c>
      <c r="D55" s="3">
        <f t="shared" si="10"/>
        <v>21</v>
      </c>
      <c r="E55" s="1"/>
      <c r="F55" s="42">
        <f>D55*'Planned ships &amp; modules'!$B$6</f>
        <v>0</v>
      </c>
      <c r="G55" s="1"/>
      <c r="H55" s="55">
        <f>SUMIFS('Capital Components'!$D:$D,'Capital Components'!$B:$B,H$5,'Capital Components'!$A:$A,$A55)*$D55</f>
        <v>9660714</v>
      </c>
      <c r="I55" s="56">
        <f>SUMIFS('Capital Components'!$D:$D,'Capital Components'!$B:$B,I$5,'Capital Components'!$A:$A,$A55)*$D55</f>
        <v>2090907</v>
      </c>
      <c r="J55" s="56">
        <f>SUMIFS('Capital Components'!$D:$D,'Capital Components'!$B:$B,J$5,'Capital Components'!$A:$A,$A55)*$D55</f>
        <v>863940</v>
      </c>
      <c r="K55" s="56">
        <f>SUMIFS('Capital Components'!$D:$D,'Capital Components'!$B:$B,K$5,'Capital Components'!$A:$A,$A55)*$D55</f>
        <v>141855</v>
      </c>
      <c r="L55" s="56">
        <f>SUMIFS('Capital Components'!$D:$D,'Capital Components'!$B:$B,L$5,'Capital Components'!$A:$A,$A55)*$D55</f>
        <v>41496</v>
      </c>
      <c r="M55" s="56">
        <f>SUMIFS('Capital Components'!$D:$D,'Capital Components'!$B:$B,M$5,'Capital Components'!$A:$A,$A55)*$D55</f>
        <v>6909</v>
      </c>
      <c r="N55" s="57">
        <f>SUMIFS('Capital Components'!$D:$D,'Capital Components'!$B:$B,N$5,'Capital Components'!$A:$A,$A55)*$D55</f>
        <v>3150</v>
      </c>
      <c r="O55" s="1"/>
      <c r="P55" s="1"/>
    </row>
    <row r="56" spans="1:16" hidden="1" outlineLevel="2" x14ac:dyDescent="0.25">
      <c r="A56" s="75" t="s">
        <v>20</v>
      </c>
      <c r="B56" s="13">
        <v>25</v>
      </c>
      <c r="C56" s="13">
        <f t="shared" si="9"/>
        <v>25.624999999999996</v>
      </c>
      <c r="D56" s="3">
        <f t="shared" si="10"/>
        <v>26</v>
      </c>
      <c r="E56" s="1"/>
      <c r="F56" s="42">
        <f>D56*'Planned ships &amp; modules'!$B$6</f>
        <v>0</v>
      </c>
      <c r="G56" s="1"/>
      <c r="H56" s="55">
        <f>SUMIFS('Capital Components'!$D:$D,'Capital Components'!$B:$B,H$5,'Capital Components'!$A:$A,$A56)*$D56</f>
        <v>10715952</v>
      </c>
      <c r="I56" s="56">
        <f>SUMIFS('Capital Components'!$D:$D,'Capital Components'!$B:$B,I$5,'Capital Components'!$A:$A,$A56)*$D56</f>
        <v>2588794</v>
      </c>
      <c r="J56" s="56">
        <f>SUMIFS('Capital Components'!$D:$D,'Capital Components'!$B:$B,J$5,'Capital Components'!$A:$A,$A56)*$D56</f>
        <v>984594</v>
      </c>
      <c r="K56" s="56">
        <f>SUMIFS('Capital Components'!$D:$D,'Capital Components'!$B:$B,K$5,'Capital Components'!$A:$A,$A56)*$D56</f>
        <v>162656</v>
      </c>
      <c r="L56" s="56">
        <f>SUMIFS('Capital Components'!$D:$D,'Capital Components'!$B:$B,L$5,'Capital Components'!$A:$A,$A56)*$D56</f>
        <v>49478</v>
      </c>
      <c r="M56" s="56">
        <f>SUMIFS('Capital Components'!$D:$D,'Capital Components'!$B:$B,M$5,'Capital Components'!$A:$A,$A56)*$D56</f>
        <v>7098</v>
      </c>
      <c r="N56" s="57">
        <f>SUMIFS('Capital Components'!$D:$D,'Capital Components'!$B:$B,N$5,'Capital Components'!$A:$A,$A56)*$D56</f>
        <v>3536</v>
      </c>
      <c r="O56" s="1"/>
      <c r="P56" s="1"/>
    </row>
    <row r="57" spans="1:16" hidden="1" outlineLevel="2" x14ac:dyDescent="0.25">
      <c r="A57" s="75" t="s">
        <v>21</v>
      </c>
      <c r="B57" s="13">
        <v>15</v>
      </c>
      <c r="C57" s="13">
        <f t="shared" si="9"/>
        <v>15.374999999999998</v>
      </c>
      <c r="D57" s="3">
        <f t="shared" si="10"/>
        <v>15</v>
      </c>
      <c r="E57" s="1"/>
      <c r="F57" s="42">
        <f>D57*'Planned ships &amp; modules'!$B$6</f>
        <v>0</v>
      </c>
      <c r="G57" s="1"/>
      <c r="H57" s="55">
        <f>SUMIFS('Capital Components'!$D:$D,'Capital Components'!$B:$B,H$5,'Capital Components'!$A:$A,$A57)*$D57</f>
        <v>6000225</v>
      </c>
      <c r="I57" s="56">
        <f>SUMIFS('Capital Components'!$D:$D,'Capital Components'!$B:$B,I$5,'Capital Components'!$A:$A,$A57)*$D57</f>
        <v>1366515</v>
      </c>
      <c r="J57" s="56">
        <f>SUMIFS('Capital Components'!$D:$D,'Capital Components'!$B:$B,J$5,'Capital Components'!$A:$A,$A57)*$D57</f>
        <v>552915</v>
      </c>
      <c r="K57" s="56">
        <f>SUMIFS('Capital Components'!$D:$D,'Capital Components'!$B:$B,K$5,'Capital Components'!$A:$A,$A57)*$D57</f>
        <v>90075</v>
      </c>
      <c r="L57" s="56">
        <f>SUMIFS('Capital Components'!$D:$D,'Capital Components'!$B:$B,L$5,'Capital Components'!$A:$A,$A57)*$D57</f>
        <v>24405</v>
      </c>
      <c r="M57" s="56">
        <f>SUMIFS('Capital Components'!$D:$D,'Capital Components'!$B:$B,M$5,'Capital Components'!$A:$A,$A57)*$D57</f>
        <v>4515</v>
      </c>
      <c r="N57" s="57">
        <f>SUMIFS('Capital Components'!$D:$D,'Capital Components'!$B:$B,N$5,'Capital Components'!$A:$A,$A57)*$D57</f>
        <v>2010</v>
      </c>
      <c r="O57" s="1"/>
      <c r="P57" s="1"/>
    </row>
    <row r="58" spans="1:16" hidden="1" outlineLevel="2" x14ac:dyDescent="0.25">
      <c r="A58" s="75" t="s">
        <v>22</v>
      </c>
      <c r="B58" s="13">
        <v>20</v>
      </c>
      <c r="C58" s="13">
        <f t="shared" si="9"/>
        <v>20.5</v>
      </c>
      <c r="D58" s="3">
        <f t="shared" si="10"/>
        <v>21</v>
      </c>
      <c r="E58" s="1"/>
      <c r="F58" s="42">
        <f>D58*'Planned ships &amp; modules'!$B$6</f>
        <v>0</v>
      </c>
      <c r="G58" s="1"/>
      <c r="H58" s="55">
        <f>SUMIFS('Capital Components'!$D:$D,'Capital Components'!$B:$B,H$5,'Capital Components'!$A:$A,$A58)*$D58</f>
        <v>9447312</v>
      </c>
      <c r="I58" s="56">
        <f>SUMIFS('Capital Components'!$D:$D,'Capital Components'!$B:$B,I$5,'Capital Components'!$A:$A,$A58)*$D58</f>
        <v>1987566</v>
      </c>
      <c r="J58" s="56">
        <f>SUMIFS('Capital Components'!$D:$D,'Capital Components'!$B:$B,J$5,'Capital Components'!$A:$A,$A58)*$D58</f>
        <v>817971</v>
      </c>
      <c r="K58" s="56">
        <f>SUMIFS('Capital Components'!$D:$D,'Capital Components'!$B:$B,K$5,'Capital Components'!$A:$A,$A58)*$D58</f>
        <v>137655</v>
      </c>
      <c r="L58" s="56">
        <f>SUMIFS('Capital Components'!$D:$D,'Capital Components'!$B:$B,L$5,'Capital Components'!$A:$A,$A58)*$D58</f>
        <v>38514</v>
      </c>
      <c r="M58" s="56">
        <f>SUMIFS('Capital Components'!$D:$D,'Capital Components'!$B:$B,M$5,'Capital Components'!$A:$A,$A58)*$D58</f>
        <v>6594</v>
      </c>
      <c r="N58" s="57">
        <f>SUMIFS('Capital Components'!$D:$D,'Capital Components'!$B:$B,N$5,'Capital Components'!$A:$A,$A58)*$D58</f>
        <v>3129</v>
      </c>
      <c r="O58" s="1"/>
      <c r="P58" s="1"/>
    </row>
    <row r="59" spans="1:16" hidden="1" outlineLevel="2" x14ac:dyDescent="0.25">
      <c r="A59" s="75" t="s">
        <v>24</v>
      </c>
      <c r="B59" s="13">
        <v>40</v>
      </c>
      <c r="C59" s="13">
        <f t="shared" si="9"/>
        <v>41</v>
      </c>
      <c r="D59" s="3">
        <f t="shared" si="10"/>
        <v>41</v>
      </c>
      <c r="E59" s="1"/>
      <c r="F59" s="42">
        <f>D59*'Planned ships &amp; modules'!$B$6</f>
        <v>0</v>
      </c>
      <c r="G59" s="1"/>
      <c r="H59" s="55">
        <f>SUMIFS('Capital Components'!$D:$D,'Capital Components'!$B:$B,H$5,'Capital Components'!$A:$A,$A59)*$D59</f>
        <v>20543993</v>
      </c>
      <c r="I59" s="56">
        <f>SUMIFS('Capital Components'!$D:$D,'Capital Components'!$B:$B,I$5,'Capital Components'!$A:$A,$A59)*$D59</f>
        <v>4631770</v>
      </c>
      <c r="J59" s="56">
        <f>SUMIFS('Capital Components'!$D:$D,'Capital Components'!$B:$B,J$5,'Capital Components'!$A:$A,$A59)*$D59</f>
        <v>1746887</v>
      </c>
      <c r="K59" s="56">
        <f>SUMIFS('Capital Components'!$D:$D,'Capital Components'!$B:$B,K$5,'Capital Components'!$A:$A,$A59)*$D59</f>
        <v>292658</v>
      </c>
      <c r="L59" s="56">
        <f>SUMIFS('Capital Components'!$D:$D,'Capital Components'!$B:$B,L$5,'Capital Components'!$A:$A,$A59)*$D59</f>
        <v>90118</v>
      </c>
      <c r="M59" s="56">
        <f>SUMIFS('Capital Components'!$D:$D,'Capital Components'!$B:$B,M$5,'Capital Components'!$A:$A,$A59)*$D59</f>
        <v>16810</v>
      </c>
      <c r="N59" s="57">
        <f>SUMIFS('Capital Components'!$D:$D,'Capital Components'!$B:$B,N$5,'Capital Components'!$A:$A,$A59)*$D59</f>
        <v>7913</v>
      </c>
      <c r="O59" s="1"/>
      <c r="P59" s="1"/>
    </row>
    <row r="60" spans="1:16" ht="15.75" hidden="1" outlineLevel="2" thickBot="1" x14ac:dyDescent="0.3">
      <c r="A60" s="75" t="s">
        <v>25</v>
      </c>
      <c r="B60" s="13">
        <v>20</v>
      </c>
      <c r="C60" s="13">
        <f t="shared" si="9"/>
        <v>20.5</v>
      </c>
      <c r="D60" s="3">
        <f t="shared" si="10"/>
        <v>21</v>
      </c>
      <c r="E60" s="1"/>
      <c r="F60" s="42">
        <f>D60*'Planned ships &amp; modules'!$B$6</f>
        <v>0</v>
      </c>
      <c r="G60" s="1"/>
      <c r="H60" s="55">
        <f>SUMIFS('Capital Components'!$D:$D,'Capital Components'!$B:$B,H$5,'Capital Components'!$A:$A,$A60)*$D60</f>
        <v>10356906</v>
      </c>
      <c r="I60" s="56">
        <f>SUMIFS('Capital Components'!$D:$D,'Capital Components'!$B:$B,I$5,'Capital Components'!$A:$A,$A60)*$D60</f>
        <v>2155524</v>
      </c>
      <c r="J60" s="56">
        <f>SUMIFS('Capital Components'!$D:$D,'Capital Components'!$B:$B,J$5,'Capital Components'!$A:$A,$A60)*$D60</f>
        <v>852348</v>
      </c>
      <c r="K60" s="56">
        <f>SUMIFS('Capital Components'!$D:$D,'Capital Components'!$B:$B,K$5,'Capital Components'!$A:$A,$A60)*$D60</f>
        <v>146958</v>
      </c>
      <c r="L60" s="56">
        <f>SUMIFS('Capital Components'!$D:$D,'Capital Components'!$B:$B,L$5,'Capital Components'!$A:$A,$A60)*$D60</f>
        <v>44646</v>
      </c>
      <c r="M60" s="56">
        <f>SUMIFS('Capital Components'!$D:$D,'Capital Components'!$B:$B,M$5,'Capital Components'!$A:$A,$A60)*$D60</f>
        <v>8295</v>
      </c>
      <c r="N60" s="57">
        <f>SUMIFS('Capital Components'!$D:$D,'Capital Components'!$B:$B,N$5,'Capital Components'!$A:$A,$A60)*$D60</f>
        <v>3654</v>
      </c>
      <c r="O60" s="1"/>
      <c r="P60" s="1"/>
    </row>
    <row r="61" spans="1:16" ht="15.75" outlineLevel="1" collapsed="1" thickBot="1" x14ac:dyDescent="0.3">
      <c r="A61" s="2"/>
      <c r="B61" s="19"/>
      <c r="C61" s="19"/>
      <c r="D61" s="2"/>
      <c r="E61" s="1"/>
      <c r="F61" s="43"/>
      <c r="G61" s="1"/>
      <c r="H61" s="48">
        <f t="shared" ref="H61:N61" si="11">SUM(H49:H60)</f>
        <v>102528117</v>
      </c>
      <c r="I61" s="48">
        <f t="shared" si="11"/>
        <v>23508389</v>
      </c>
      <c r="J61" s="48">
        <f t="shared" si="11"/>
        <v>9173331</v>
      </c>
      <c r="K61" s="48">
        <f t="shared" si="11"/>
        <v>1513559</v>
      </c>
      <c r="L61" s="48">
        <f t="shared" si="11"/>
        <v>446394</v>
      </c>
      <c r="M61" s="48">
        <f t="shared" si="11"/>
        <v>78374</v>
      </c>
      <c r="N61" s="49">
        <f t="shared" si="11"/>
        <v>35537</v>
      </c>
      <c r="O61" s="67">
        <f>H61*Overview!$B$2+I61*Overview!$B$3+J61*Overview!$B$4+K61*Overview!$B$5+L61*Overview!$B$6+M61*Overview!$B$7+N61*Overview!$B$8</f>
        <v>1836980551.3500001</v>
      </c>
      <c r="P61" s="1"/>
    </row>
    <row r="62" spans="1:16" outlineLevel="1" x14ac:dyDescent="0.25">
      <c r="A62" s="2"/>
      <c r="B62" s="19"/>
      <c r="C62" s="19"/>
      <c r="D62" s="2"/>
      <c r="E62" s="1"/>
      <c r="F62" s="43"/>
      <c r="G62" s="1"/>
      <c r="H62" s="59"/>
      <c r="I62" s="59"/>
      <c r="J62" s="59"/>
      <c r="K62" s="59"/>
      <c r="L62" s="59"/>
      <c r="M62" s="59"/>
      <c r="N62" s="59"/>
      <c r="O62" s="130"/>
      <c r="P62" s="1"/>
    </row>
    <row r="63" spans="1:16" x14ac:dyDescent="0.25">
      <c r="A63" s="2"/>
      <c r="B63" s="19"/>
      <c r="C63" s="19"/>
      <c r="D63" s="2"/>
      <c r="E63" s="1"/>
      <c r="F63" s="43"/>
      <c r="G63" s="1"/>
      <c r="H63" s="59"/>
      <c r="I63" s="59"/>
      <c r="J63" s="59"/>
      <c r="K63" s="59"/>
      <c r="L63" s="59"/>
      <c r="M63" s="59"/>
      <c r="N63" s="59"/>
      <c r="O63" s="130"/>
      <c r="P63" s="1"/>
    </row>
    <row r="64" spans="1:16" ht="20.25" thickBot="1" x14ac:dyDescent="0.35">
      <c r="A64" s="44" t="s">
        <v>72</v>
      </c>
      <c r="B64" s="44"/>
      <c r="C64" s="44"/>
      <c r="D64" s="44"/>
      <c r="E64" s="44"/>
      <c r="F64" s="44"/>
      <c r="G64" s="45"/>
      <c r="H64" s="45"/>
      <c r="I64" s="45"/>
      <c r="J64" s="45"/>
      <c r="K64" s="45"/>
      <c r="L64" s="45"/>
      <c r="M64" s="45"/>
      <c r="N64" s="45"/>
      <c r="O64" s="45"/>
      <c r="P64" s="1"/>
    </row>
    <row r="65" spans="1:16" ht="15.75" thickTop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outlineLevel="1" thickBo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outlineLevel="1" thickBot="1" x14ac:dyDescent="0.3">
      <c r="A67" s="69" t="s">
        <v>30</v>
      </c>
      <c r="B67" s="69"/>
      <c r="C67" s="70">
        <v>2</v>
      </c>
      <c r="D67" s="69"/>
      <c r="E67" s="1"/>
      <c r="F67" s="39" t="s">
        <v>106</v>
      </c>
      <c r="G67" s="1"/>
      <c r="H67" s="51" t="s">
        <v>0</v>
      </c>
      <c r="I67" s="52" t="s">
        <v>1</v>
      </c>
      <c r="J67" s="53" t="s">
        <v>2</v>
      </c>
      <c r="K67" s="52" t="s">
        <v>3</v>
      </c>
      <c r="L67" s="53" t="s">
        <v>4</v>
      </c>
      <c r="M67" s="52" t="s">
        <v>5</v>
      </c>
      <c r="N67" s="54" t="s">
        <v>6</v>
      </c>
      <c r="O67" s="1"/>
      <c r="P67" s="1"/>
    </row>
    <row r="68" spans="1:16" hidden="1" outlineLevel="2" x14ac:dyDescent="0.25">
      <c r="A68" s="75" t="s">
        <v>7</v>
      </c>
      <c r="B68" s="4">
        <v>10</v>
      </c>
      <c r="C68" s="16">
        <f t="shared" ref="C68:C79" si="12">B68*(1+(0.1/(1+$C$67)))</f>
        <v>10.333333333333334</v>
      </c>
      <c r="D68" s="3">
        <f>ROUND(C68,0)</f>
        <v>10</v>
      </c>
      <c r="E68" s="1"/>
      <c r="F68" s="42">
        <f>D68*'Planned ships &amp; modules'!$B$8</f>
        <v>0</v>
      </c>
      <c r="G68" s="1"/>
      <c r="H68" s="64">
        <f>SUMIFS('Capital Components'!$D:$D,'Capital Components'!$B:$B,H$5,'Capital Components'!$A:$A,$A68)*$D68</f>
        <v>4266620</v>
      </c>
      <c r="I68" s="65">
        <f>SUMIFS('Capital Components'!$D:$D,'Capital Components'!$B:$B,I$5,'Capital Components'!$A:$A,$A68)*$D68</f>
        <v>1002020</v>
      </c>
      <c r="J68" s="65">
        <f>SUMIFS('Capital Components'!$D:$D,'Capital Components'!$B:$B,J$5,'Capital Components'!$A:$A,$A68)*$D68</f>
        <v>390680</v>
      </c>
      <c r="K68" s="65">
        <f>SUMIFS('Capital Components'!$D:$D,'Capital Components'!$B:$B,K$5,'Capital Components'!$A:$A,$A68)*$D68</f>
        <v>64110</v>
      </c>
      <c r="L68" s="65">
        <f>SUMIFS('Capital Components'!$D:$D,'Capital Components'!$B:$B,L$5,'Capital Components'!$A:$A,$A68)*$D68</f>
        <v>19310</v>
      </c>
      <c r="M68" s="65">
        <f>SUMIFS('Capital Components'!$D:$D,'Capital Components'!$B:$B,M$5,'Capital Components'!$A:$A,$A68)*$D68</f>
        <v>3080</v>
      </c>
      <c r="N68" s="66">
        <f>SUMIFS('Capital Components'!$D:$D,'Capital Components'!$B:$B,N$5,'Capital Components'!$A:$A,$A68)*$D68</f>
        <v>1370</v>
      </c>
      <c r="O68" s="1"/>
      <c r="P68" s="1"/>
    </row>
    <row r="69" spans="1:16" hidden="1" outlineLevel="2" x14ac:dyDescent="0.25">
      <c r="A69" s="75" t="s">
        <v>8</v>
      </c>
      <c r="B69" s="4">
        <v>9</v>
      </c>
      <c r="C69" s="16">
        <f t="shared" si="12"/>
        <v>9.3000000000000007</v>
      </c>
      <c r="D69" s="3">
        <f t="shared" ref="D69:D79" si="13">ROUND(C69,0)</f>
        <v>9</v>
      </c>
      <c r="E69" s="1"/>
      <c r="F69" s="42">
        <f>D69*'Planned ships &amp; modules'!$B$8</f>
        <v>0</v>
      </c>
      <c r="G69" s="1"/>
      <c r="H69" s="55">
        <f>SUMIFS('Capital Components'!$D:$D,'Capital Components'!$B:$B,H$5,'Capital Components'!$A:$A,$A69)*$D69</f>
        <v>2653677</v>
      </c>
      <c r="I69" s="56">
        <f>SUMIFS('Capital Components'!$D:$D,'Capital Components'!$B:$B,I$5,'Capital Components'!$A:$A,$A69)*$D69</f>
        <v>875232</v>
      </c>
      <c r="J69" s="56">
        <f>SUMIFS('Capital Components'!$D:$D,'Capital Components'!$B:$B,J$5,'Capital Components'!$A:$A,$A69)*$D69</f>
        <v>320958</v>
      </c>
      <c r="K69" s="56">
        <f>SUMIFS('Capital Components'!$D:$D,'Capital Components'!$B:$B,K$5,'Capital Components'!$A:$A,$A69)*$D69</f>
        <v>52263</v>
      </c>
      <c r="L69" s="56">
        <f>SUMIFS('Capital Components'!$D:$D,'Capital Components'!$B:$B,L$5,'Capital Components'!$A:$A,$A69)*$D69</f>
        <v>14940</v>
      </c>
      <c r="M69" s="56">
        <f>SUMIFS('Capital Components'!$D:$D,'Capital Components'!$B:$B,M$5,'Capital Components'!$A:$A,$A69)*$D69</f>
        <v>2682</v>
      </c>
      <c r="N69" s="57">
        <f>SUMIFS('Capital Components'!$D:$D,'Capital Components'!$B:$B,N$5,'Capital Components'!$A:$A,$A69)*$D69</f>
        <v>1134</v>
      </c>
      <c r="O69" s="1"/>
      <c r="P69" s="1"/>
    </row>
    <row r="70" spans="1:16" hidden="1" outlineLevel="2" x14ac:dyDescent="0.25">
      <c r="A70" s="75" t="s">
        <v>11</v>
      </c>
      <c r="B70" s="4">
        <v>3</v>
      </c>
      <c r="C70" s="16">
        <f t="shared" si="12"/>
        <v>3.1000000000000005</v>
      </c>
      <c r="D70" s="3">
        <f t="shared" si="13"/>
        <v>3</v>
      </c>
      <c r="E70" s="1"/>
      <c r="F70" s="42">
        <f>D70*'Planned ships &amp; modules'!$B$8</f>
        <v>0</v>
      </c>
      <c r="G70" s="1"/>
      <c r="H70" s="55">
        <f>SUMIFS('Capital Components'!$D:$D,'Capital Components'!$B:$B,H$5,'Capital Components'!$A:$A,$A70)*$D70</f>
        <v>1157076</v>
      </c>
      <c r="I70" s="56">
        <f>SUMIFS('Capital Components'!$D:$D,'Capital Components'!$B:$B,I$5,'Capital Components'!$A:$A,$A70)*$D70</f>
        <v>300585</v>
      </c>
      <c r="J70" s="56">
        <f>SUMIFS('Capital Components'!$D:$D,'Capital Components'!$B:$B,J$5,'Capital Components'!$A:$A,$A70)*$D70</f>
        <v>119331</v>
      </c>
      <c r="K70" s="56">
        <f>SUMIFS('Capital Components'!$D:$D,'Capital Components'!$B:$B,K$5,'Capital Components'!$A:$A,$A70)*$D70</f>
        <v>17805</v>
      </c>
      <c r="L70" s="56">
        <f>SUMIFS('Capital Components'!$D:$D,'Capital Components'!$B:$B,L$5,'Capital Components'!$A:$A,$A70)*$D70</f>
        <v>5025</v>
      </c>
      <c r="M70" s="56">
        <f>SUMIFS('Capital Components'!$D:$D,'Capital Components'!$B:$B,M$5,'Capital Components'!$A:$A,$A70)*$D70</f>
        <v>879</v>
      </c>
      <c r="N70" s="57">
        <f>SUMIFS('Capital Components'!$D:$D,'Capital Components'!$B:$B,N$5,'Capital Components'!$A:$A,$A70)*$D70</f>
        <v>399</v>
      </c>
      <c r="O70" s="1"/>
      <c r="P70" s="1"/>
    </row>
    <row r="71" spans="1:16" hidden="1" outlineLevel="2" x14ac:dyDescent="0.25">
      <c r="A71" s="75" t="s">
        <v>12</v>
      </c>
      <c r="B71" s="4">
        <v>7</v>
      </c>
      <c r="C71" s="16">
        <f t="shared" si="12"/>
        <v>7.2333333333333343</v>
      </c>
      <c r="D71" s="3">
        <f t="shared" si="13"/>
        <v>7</v>
      </c>
      <c r="E71" s="1"/>
      <c r="F71" s="42">
        <f>D71*'Planned ships &amp; modules'!$B$8</f>
        <v>0</v>
      </c>
      <c r="G71" s="1"/>
      <c r="H71" s="55">
        <f>SUMIFS('Capital Components'!$D:$D,'Capital Components'!$B:$B,H$5,'Capital Components'!$A:$A,$A71)*$D71</f>
        <v>2450504</v>
      </c>
      <c r="I71" s="56">
        <f>SUMIFS('Capital Components'!$D:$D,'Capital Components'!$B:$B,I$5,'Capital Components'!$A:$A,$A71)*$D71</f>
        <v>591948</v>
      </c>
      <c r="J71" s="56">
        <f>SUMIFS('Capital Components'!$D:$D,'Capital Components'!$B:$B,J$5,'Capital Components'!$A:$A,$A71)*$D71</f>
        <v>238161</v>
      </c>
      <c r="K71" s="56">
        <f>SUMIFS('Capital Components'!$D:$D,'Capital Components'!$B:$B,K$5,'Capital Components'!$A:$A,$A71)*$D71</f>
        <v>32221</v>
      </c>
      <c r="L71" s="56">
        <f>SUMIFS('Capital Components'!$D:$D,'Capital Components'!$B:$B,L$5,'Capital Components'!$A:$A,$A71)*$D71</f>
        <v>9660</v>
      </c>
      <c r="M71" s="56">
        <f>SUMIFS('Capital Components'!$D:$D,'Capital Components'!$B:$B,M$5,'Capital Components'!$A:$A,$A71)*$D71</f>
        <v>1694</v>
      </c>
      <c r="N71" s="57">
        <f>SUMIFS('Capital Components'!$D:$D,'Capital Components'!$B:$B,N$5,'Capital Components'!$A:$A,$A71)*$D71</f>
        <v>665</v>
      </c>
      <c r="O71" s="1"/>
      <c r="P71" s="1"/>
    </row>
    <row r="72" spans="1:16" hidden="1" outlineLevel="2" x14ac:dyDescent="0.25">
      <c r="A72" s="75" t="s">
        <v>13</v>
      </c>
      <c r="B72" s="4">
        <v>10</v>
      </c>
      <c r="C72" s="16">
        <f t="shared" si="12"/>
        <v>10.333333333333334</v>
      </c>
      <c r="D72" s="3">
        <f t="shared" si="13"/>
        <v>10</v>
      </c>
      <c r="E72" s="1"/>
      <c r="F72" s="42">
        <f>D72*'Planned ships &amp; modules'!$B$8</f>
        <v>0</v>
      </c>
      <c r="G72" s="1"/>
      <c r="H72" s="55">
        <f>SUMIFS('Capital Components'!$D:$D,'Capital Components'!$B:$B,H$5,'Capital Components'!$A:$A,$A72)*$D72</f>
        <v>5261280</v>
      </c>
      <c r="I72" s="56">
        <f>SUMIFS('Capital Components'!$D:$D,'Capital Components'!$B:$B,I$5,'Capital Components'!$A:$A,$A72)*$D72</f>
        <v>1313550</v>
      </c>
      <c r="J72" s="56">
        <f>SUMIFS('Capital Components'!$D:$D,'Capital Components'!$B:$B,J$5,'Capital Components'!$A:$A,$A72)*$D72</f>
        <v>462580</v>
      </c>
      <c r="K72" s="56">
        <f>SUMIFS('Capital Components'!$D:$D,'Capital Components'!$B:$B,K$5,'Capital Components'!$A:$A,$A72)*$D72</f>
        <v>84050</v>
      </c>
      <c r="L72" s="56">
        <f>SUMIFS('Capital Components'!$D:$D,'Capital Components'!$B:$B,L$5,'Capital Components'!$A:$A,$A72)*$D72</f>
        <v>24150</v>
      </c>
      <c r="M72" s="56">
        <f>SUMIFS('Capital Components'!$D:$D,'Capital Components'!$B:$B,M$5,'Capital Components'!$A:$A,$A72)*$D72</f>
        <v>4230</v>
      </c>
      <c r="N72" s="57">
        <f>SUMIFS('Capital Components'!$D:$D,'Capital Components'!$B:$B,N$5,'Capital Components'!$A:$A,$A72)*$D72</f>
        <v>1960</v>
      </c>
      <c r="O72" s="1"/>
      <c r="P72" s="1"/>
    </row>
    <row r="73" spans="1:16" hidden="1" outlineLevel="2" x14ac:dyDescent="0.25">
      <c r="A73" s="75" t="s">
        <v>15</v>
      </c>
      <c r="B73" s="4">
        <v>44</v>
      </c>
      <c r="C73" s="16">
        <f t="shared" si="12"/>
        <v>45.466666666666669</v>
      </c>
      <c r="D73" s="3">
        <f t="shared" si="13"/>
        <v>45</v>
      </c>
      <c r="E73" s="1"/>
      <c r="F73" s="42">
        <f>D73*'Planned ships &amp; modules'!$B$8</f>
        <v>0</v>
      </c>
      <c r="G73" s="1"/>
      <c r="H73" s="55">
        <f>SUMIFS('Capital Components'!$D:$D,'Capital Components'!$B:$B,H$5,'Capital Components'!$A:$A,$A73)*$D73</f>
        <v>14087700</v>
      </c>
      <c r="I73" s="56">
        <f>SUMIFS('Capital Components'!$D:$D,'Capital Components'!$B:$B,I$5,'Capital Components'!$A:$A,$A73)*$D73</f>
        <v>3378150</v>
      </c>
      <c r="J73" s="56">
        <f>SUMIFS('Capital Components'!$D:$D,'Capital Components'!$B:$B,J$5,'Capital Components'!$A:$A,$A73)*$D73</f>
        <v>1352610</v>
      </c>
      <c r="K73" s="56">
        <f>SUMIFS('Capital Components'!$D:$D,'Capital Components'!$B:$B,K$5,'Capital Components'!$A:$A,$A73)*$D73</f>
        <v>182565</v>
      </c>
      <c r="L73" s="56">
        <f>SUMIFS('Capital Components'!$D:$D,'Capital Components'!$B:$B,L$5,'Capital Components'!$A:$A,$A73)*$D73</f>
        <v>51030</v>
      </c>
      <c r="M73" s="56">
        <f>SUMIFS('Capital Components'!$D:$D,'Capital Components'!$B:$B,M$5,'Capital Components'!$A:$A,$A73)*$D73</f>
        <v>9855</v>
      </c>
      <c r="N73" s="57">
        <f>SUMIFS('Capital Components'!$D:$D,'Capital Components'!$B:$B,N$5,'Capital Components'!$A:$A,$A73)*$D73</f>
        <v>3465</v>
      </c>
      <c r="O73" s="1"/>
      <c r="P73" s="1"/>
    </row>
    <row r="74" spans="1:16" hidden="1" outlineLevel="2" x14ac:dyDescent="0.25">
      <c r="A74" s="75" t="s">
        <v>17</v>
      </c>
      <c r="B74" s="4">
        <v>10</v>
      </c>
      <c r="C74" s="16">
        <f t="shared" si="12"/>
        <v>10.333333333333334</v>
      </c>
      <c r="D74" s="3">
        <f t="shared" si="13"/>
        <v>10</v>
      </c>
      <c r="E74" s="1"/>
      <c r="F74" s="42">
        <f>D74*'Planned ships &amp; modules'!$B$8</f>
        <v>0</v>
      </c>
      <c r="G74" s="1"/>
      <c r="H74" s="55">
        <f>SUMIFS('Capital Components'!$D:$D,'Capital Components'!$B:$B,H$5,'Capital Components'!$A:$A,$A74)*$D74</f>
        <v>6762470</v>
      </c>
      <c r="I74" s="56">
        <f>SUMIFS('Capital Components'!$D:$D,'Capital Components'!$B:$B,I$5,'Capital Components'!$A:$A,$A74)*$D74</f>
        <v>1286910</v>
      </c>
      <c r="J74" s="56">
        <f>SUMIFS('Capital Components'!$D:$D,'Capital Components'!$B:$B,J$5,'Capital Components'!$A:$A,$A74)*$D74</f>
        <v>450100</v>
      </c>
      <c r="K74" s="56">
        <f>SUMIFS('Capital Components'!$D:$D,'Capital Components'!$B:$B,K$5,'Capital Components'!$A:$A,$A74)*$D74</f>
        <v>77700</v>
      </c>
      <c r="L74" s="56">
        <f>SUMIFS('Capital Components'!$D:$D,'Capital Components'!$B:$B,L$5,'Capital Components'!$A:$A,$A74)*$D74</f>
        <v>20280</v>
      </c>
      <c r="M74" s="56">
        <f>SUMIFS('Capital Components'!$D:$D,'Capital Components'!$B:$B,M$5,'Capital Components'!$A:$A,$A74)*$D74</f>
        <v>4100</v>
      </c>
      <c r="N74" s="57">
        <f>SUMIFS('Capital Components'!$D:$D,'Capital Components'!$B:$B,N$5,'Capital Components'!$A:$A,$A74)*$D74</f>
        <v>2000</v>
      </c>
      <c r="O74" s="1"/>
      <c r="P74" s="1"/>
    </row>
    <row r="75" spans="1:16" hidden="1" outlineLevel="2" x14ac:dyDescent="0.25">
      <c r="A75" s="75" t="s">
        <v>19</v>
      </c>
      <c r="B75" s="4">
        <v>10</v>
      </c>
      <c r="C75" s="16">
        <f t="shared" si="12"/>
        <v>10.333333333333334</v>
      </c>
      <c r="D75" s="3">
        <f t="shared" si="13"/>
        <v>10</v>
      </c>
      <c r="E75" s="1"/>
      <c r="F75" s="42">
        <f>D75*'Planned ships &amp; modules'!$B$8</f>
        <v>0</v>
      </c>
      <c r="G75" s="1"/>
      <c r="H75" s="55">
        <f>SUMIFS('Capital Components'!$D:$D,'Capital Components'!$B:$B,H$5,'Capital Components'!$A:$A,$A75)*$D75</f>
        <v>4600340</v>
      </c>
      <c r="I75" s="56">
        <f>SUMIFS('Capital Components'!$D:$D,'Capital Components'!$B:$B,I$5,'Capital Components'!$A:$A,$A75)*$D75</f>
        <v>995670</v>
      </c>
      <c r="J75" s="56">
        <f>SUMIFS('Capital Components'!$D:$D,'Capital Components'!$B:$B,J$5,'Capital Components'!$A:$A,$A75)*$D75</f>
        <v>411400</v>
      </c>
      <c r="K75" s="56">
        <f>SUMIFS('Capital Components'!$D:$D,'Capital Components'!$B:$B,K$5,'Capital Components'!$A:$A,$A75)*$D75</f>
        <v>67550</v>
      </c>
      <c r="L75" s="56">
        <f>SUMIFS('Capital Components'!$D:$D,'Capital Components'!$B:$B,L$5,'Capital Components'!$A:$A,$A75)*$D75</f>
        <v>19760</v>
      </c>
      <c r="M75" s="56">
        <f>SUMIFS('Capital Components'!$D:$D,'Capital Components'!$B:$B,M$5,'Capital Components'!$A:$A,$A75)*$D75</f>
        <v>3290</v>
      </c>
      <c r="N75" s="57">
        <f>SUMIFS('Capital Components'!$D:$D,'Capital Components'!$B:$B,N$5,'Capital Components'!$A:$A,$A75)*$D75</f>
        <v>1500</v>
      </c>
      <c r="O75" s="1"/>
      <c r="P75" s="1"/>
    </row>
    <row r="76" spans="1:16" hidden="1" outlineLevel="2" x14ac:dyDescent="0.25">
      <c r="A76" s="75" t="s">
        <v>20</v>
      </c>
      <c r="B76" s="4">
        <v>6</v>
      </c>
      <c r="C76" s="16">
        <f t="shared" si="12"/>
        <v>6.2000000000000011</v>
      </c>
      <c r="D76" s="3">
        <f t="shared" si="13"/>
        <v>6</v>
      </c>
      <c r="E76" s="1"/>
      <c r="F76" s="42">
        <f>D76*'Planned ships &amp; modules'!$B$8</f>
        <v>0</v>
      </c>
      <c r="G76" s="1"/>
      <c r="H76" s="55">
        <f>SUMIFS('Capital Components'!$D:$D,'Capital Components'!$B:$B,H$5,'Capital Components'!$A:$A,$A76)*$D76</f>
        <v>2472912</v>
      </c>
      <c r="I76" s="56">
        <f>SUMIFS('Capital Components'!$D:$D,'Capital Components'!$B:$B,I$5,'Capital Components'!$A:$A,$A76)*$D76</f>
        <v>597414</v>
      </c>
      <c r="J76" s="56">
        <f>SUMIFS('Capital Components'!$D:$D,'Capital Components'!$B:$B,J$5,'Capital Components'!$A:$A,$A76)*$D76</f>
        <v>227214</v>
      </c>
      <c r="K76" s="56">
        <f>SUMIFS('Capital Components'!$D:$D,'Capital Components'!$B:$B,K$5,'Capital Components'!$A:$A,$A76)*$D76</f>
        <v>37536</v>
      </c>
      <c r="L76" s="56">
        <f>SUMIFS('Capital Components'!$D:$D,'Capital Components'!$B:$B,L$5,'Capital Components'!$A:$A,$A76)*$D76</f>
        <v>11418</v>
      </c>
      <c r="M76" s="56">
        <f>SUMIFS('Capital Components'!$D:$D,'Capital Components'!$B:$B,M$5,'Capital Components'!$A:$A,$A76)*$D76</f>
        <v>1638</v>
      </c>
      <c r="N76" s="57">
        <f>SUMIFS('Capital Components'!$D:$D,'Capital Components'!$B:$B,N$5,'Capital Components'!$A:$A,$A76)*$D76</f>
        <v>816</v>
      </c>
      <c r="O76" s="1"/>
      <c r="P76" s="1"/>
    </row>
    <row r="77" spans="1:16" hidden="1" outlineLevel="2" x14ac:dyDescent="0.25">
      <c r="A77" s="75" t="s">
        <v>21</v>
      </c>
      <c r="B77" s="4">
        <v>3</v>
      </c>
      <c r="C77" s="16">
        <f t="shared" si="12"/>
        <v>3.1000000000000005</v>
      </c>
      <c r="D77" s="3">
        <f t="shared" si="13"/>
        <v>3</v>
      </c>
      <c r="E77" s="1"/>
      <c r="F77" s="42">
        <f>D77*'Planned ships &amp; modules'!$B$8</f>
        <v>0</v>
      </c>
      <c r="G77" s="1"/>
      <c r="H77" s="55">
        <f>SUMIFS('Capital Components'!$D:$D,'Capital Components'!$B:$B,H$5,'Capital Components'!$A:$A,$A77)*$D77</f>
        <v>1200045</v>
      </c>
      <c r="I77" s="56">
        <f>SUMIFS('Capital Components'!$D:$D,'Capital Components'!$B:$B,I$5,'Capital Components'!$A:$A,$A77)*$D77</f>
        <v>273303</v>
      </c>
      <c r="J77" s="56">
        <f>SUMIFS('Capital Components'!$D:$D,'Capital Components'!$B:$B,J$5,'Capital Components'!$A:$A,$A77)*$D77</f>
        <v>110583</v>
      </c>
      <c r="K77" s="56">
        <f>SUMIFS('Capital Components'!$D:$D,'Capital Components'!$B:$B,K$5,'Capital Components'!$A:$A,$A77)*$D77</f>
        <v>18015</v>
      </c>
      <c r="L77" s="56">
        <f>SUMIFS('Capital Components'!$D:$D,'Capital Components'!$B:$B,L$5,'Capital Components'!$A:$A,$A77)*$D77</f>
        <v>4881</v>
      </c>
      <c r="M77" s="56">
        <f>SUMIFS('Capital Components'!$D:$D,'Capital Components'!$B:$B,M$5,'Capital Components'!$A:$A,$A77)*$D77</f>
        <v>903</v>
      </c>
      <c r="N77" s="57">
        <f>SUMIFS('Capital Components'!$D:$D,'Capital Components'!$B:$B,N$5,'Capital Components'!$A:$A,$A77)*$D77</f>
        <v>402</v>
      </c>
      <c r="O77" s="1"/>
      <c r="P77" s="1"/>
    </row>
    <row r="78" spans="1:16" hidden="1" outlineLevel="2" x14ac:dyDescent="0.25">
      <c r="A78" s="75" t="s">
        <v>22</v>
      </c>
      <c r="B78" s="4">
        <v>4</v>
      </c>
      <c r="C78" s="16">
        <f t="shared" si="12"/>
        <v>4.1333333333333337</v>
      </c>
      <c r="D78" s="3">
        <f t="shared" si="13"/>
        <v>4</v>
      </c>
      <c r="E78" s="1"/>
      <c r="F78" s="42">
        <f>D78*'Planned ships &amp; modules'!$B$8</f>
        <v>0</v>
      </c>
      <c r="G78" s="1"/>
      <c r="H78" s="55">
        <f>SUMIFS('Capital Components'!$D:$D,'Capital Components'!$B:$B,H$5,'Capital Components'!$A:$A,$A78)*$D78</f>
        <v>1799488</v>
      </c>
      <c r="I78" s="56">
        <f>SUMIFS('Capital Components'!$D:$D,'Capital Components'!$B:$B,I$5,'Capital Components'!$A:$A,$A78)*$D78</f>
        <v>378584</v>
      </c>
      <c r="J78" s="56">
        <f>SUMIFS('Capital Components'!$D:$D,'Capital Components'!$B:$B,J$5,'Capital Components'!$A:$A,$A78)*$D78</f>
        <v>155804</v>
      </c>
      <c r="K78" s="56">
        <f>SUMIFS('Capital Components'!$D:$D,'Capital Components'!$B:$B,K$5,'Capital Components'!$A:$A,$A78)*$D78</f>
        <v>26220</v>
      </c>
      <c r="L78" s="56">
        <f>SUMIFS('Capital Components'!$D:$D,'Capital Components'!$B:$B,L$5,'Capital Components'!$A:$A,$A78)*$D78</f>
        <v>7336</v>
      </c>
      <c r="M78" s="56">
        <f>SUMIFS('Capital Components'!$D:$D,'Capital Components'!$B:$B,M$5,'Capital Components'!$A:$A,$A78)*$D78</f>
        <v>1256</v>
      </c>
      <c r="N78" s="57">
        <f>SUMIFS('Capital Components'!$D:$D,'Capital Components'!$B:$B,N$5,'Capital Components'!$A:$A,$A78)*$D78</f>
        <v>596</v>
      </c>
      <c r="O78" s="1"/>
      <c r="P78" s="1"/>
    </row>
    <row r="79" spans="1:16" ht="15.75" hidden="1" outlineLevel="2" thickBot="1" x14ac:dyDescent="0.3">
      <c r="A79" s="75" t="s">
        <v>23</v>
      </c>
      <c r="B79" s="4">
        <v>10</v>
      </c>
      <c r="C79" s="16">
        <f t="shared" si="12"/>
        <v>10.333333333333334</v>
      </c>
      <c r="D79" s="3">
        <f t="shared" si="13"/>
        <v>10</v>
      </c>
      <c r="E79" s="1"/>
      <c r="F79" s="42">
        <f>D79*'Planned ships &amp; modules'!$B$8</f>
        <v>0</v>
      </c>
      <c r="G79" s="1"/>
      <c r="H79" s="55">
        <f>SUMIFS('Capital Components'!$D:$D,'Capital Components'!$B:$B,H$5,'Capital Components'!$A:$A,$A79)*$D79</f>
        <v>5201010</v>
      </c>
      <c r="I79" s="56">
        <f>SUMIFS('Capital Components'!$D:$D,'Capital Components'!$B:$B,I$5,'Capital Components'!$A:$A,$A79)*$D79</f>
        <v>1712830</v>
      </c>
      <c r="J79" s="56">
        <f>SUMIFS('Capital Components'!$D:$D,'Capital Components'!$B:$B,J$5,'Capital Components'!$A:$A,$A79)*$D79</f>
        <v>480750</v>
      </c>
      <c r="K79" s="56">
        <f>SUMIFS('Capital Components'!$D:$D,'Capital Components'!$B:$B,K$5,'Capital Components'!$A:$A,$A79)*$D79</f>
        <v>81250</v>
      </c>
      <c r="L79" s="56">
        <f>SUMIFS('Capital Components'!$D:$D,'Capital Components'!$B:$B,L$5,'Capital Components'!$A:$A,$A79)*$D79</f>
        <v>22190</v>
      </c>
      <c r="M79" s="56">
        <f>SUMIFS('Capital Components'!$D:$D,'Capital Components'!$B:$B,M$5,'Capital Components'!$A:$A,$A79)*$D79</f>
        <v>4120</v>
      </c>
      <c r="N79" s="57">
        <f>SUMIFS('Capital Components'!$D:$D,'Capital Components'!$B:$B,N$5,'Capital Components'!$A:$A,$A79)*$D79</f>
        <v>1870</v>
      </c>
      <c r="O79" s="1"/>
      <c r="P79" s="1"/>
    </row>
    <row r="80" spans="1:16" ht="15.75" outlineLevel="1" collapsed="1" thickBot="1" x14ac:dyDescent="0.3">
      <c r="A80" s="1"/>
      <c r="B80" s="1"/>
      <c r="C80" s="1"/>
      <c r="D80" s="1"/>
      <c r="E80" s="1"/>
      <c r="F80" s="43"/>
      <c r="G80" s="1"/>
      <c r="H80" s="48">
        <f>SUM(H68:H79)</f>
        <v>51913122</v>
      </c>
      <c r="I80" s="48">
        <f t="shared" ref="I80:N80" si="14">SUM(I68:I79)</f>
        <v>12706196</v>
      </c>
      <c r="J80" s="48">
        <f t="shared" si="14"/>
        <v>4720171</v>
      </c>
      <c r="K80" s="48">
        <f t="shared" si="14"/>
        <v>741285</v>
      </c>
      <c r="L80" s="48">
        <f t="shared" si="14"/>
        <v>209980</v>
      </c>
      <c r="M80" s="48">
        <f t="shared" si="14"/>
        <v>37727</v>
      </c>
      <c r="N80" s="49">
        <f t="shared" si="14"/>
        <v>16177</v>
      </c>
      <c r="O80" s="67">
        <f>H80*Overview!$B$2+I80*Overview!$B$3+J80*Overview!$B$4+K80*Overview!$B$5+L80*Overview!$B$6+M80*Overview!$B$7+N80*Overview!$B$8</f>
        <v>924424686.43000007</v>
      </c>
      <c r="P80" s="1"/>
    </row>
    <row r="81" spans="1:16" ht="15.75" outlineLevel="1" thickBot="1" x14ac:dyDescent="0.3">
      <c r="A81" s="1"/>
      <c r="B81" s="1"/>
      <c r="C81" s="1"/>
      <c r="D81" s="1"/>
      <c r="E81" s="1"/>
      <c r="F81" s="43"/>
      <c r="G81" s="1"/>
      <c r="H81" s="59"/>
      <c r="I81" s="59"/>
      <c r="J81" s="59"/>
      <c r="K81" s="59"/>
      <c r="L81" s="59"/>
      <c r="M81" s="59"/>
      <c r="N81" s="59"/>
      <c r="O81" s="1"/>
      <c r="P81" s="1"/>
    </row>
    <row r="82" spans="1:16" ht="15.75" outlineLevel="1" thickBot="1" x14ac:dyDescent="0.3">
      <c r="A82" s="69" t="s">
        <v>31</v>
      </c>
      <c r="B82" s="69"/>
      <c r="C82" s="70">
        <v>3</v>
      </c>
      <c r="D82" s="69"/>
      <c r="E82" s="1"/>
      <c r="F82" s="39" t="s">
        <v>106</v>
      </c>
      <c r="G82" s="1"/>
      <c r="H82" s="51" t="s">
        <v>0</v>
      </c>
      <c r="I82" s="52" t="s">
        <v>1</v>
      </c>
      <c r="J82" s="53" t="s">
        <v>2</v>
      </c>
      <c r="K82" s="52" t="s">
        <v>3</v>
      </c>
      <c r="L82" s="53" t="s">
        <v>4</v>
      </c>
      <c r="M82" s="52" t="s">
        <v>5</v>
      </c>
      <c r="N82" s="54" t="s">
        <v>6</v>
      </c>
      <c r="O82" s="1"/>
      <c r="P82" s="1"/>
    </row>
    <row r="83" spans="1:16" hidden="1" outlineLevel="2" x14ac:dyDescent="0.25">
      <c r="A83" s="74" t="s">
        <v>7</v>
      </c>
      <c r="B83" s="4">
        <v>8</v>
      </c>
      <c r="C83" s="6">
        <f t="shared" ref="C83:C94" si="15">B83*(1+(0.1/(1+$C$82)))</f>
        <v>8.1999999999999993</v>
      </c>
      <c r="D83" s="3">
        <f>ROUND(C83,0)</f>
        <v>8</v>
      </c>
      <c r="E83" s="1"/>
      <c r="F83" s="42">
        <f>D83*'Planned ships &amp; modules'!$B$9</f>
        <v>0</v>
      </c>
      <c r="G83" s="1"/>
      <c r="H83" s="64">
        <f>SUMIFS('Capital Components'!$D:$D,'Capital Components'!$B:$B,H$5,'Capital Components'!$A:$A,$A83)*$D83</f>
        <v>3413296</v>
      </c>
      <c r="I83" s="65">
        <f>SUMIFS('Capital Components'!$D:$D,'Capital Components'!$B:$B,I$5,'Capital Components'!$A:$A,$A83)*$D83</f>
        <v>801616</v>
      </c>
      <c r="J83" s="65">
        <f>SUMIFS('Capital Components'!$D:$D,'Capital Components'!$B:$B,J$5,'Capital Components'!$A:$A,$A83)*$D83</f>
        <v>312544</v>
      </c>
      <c r="K83" s="65">
        <f>SUMIFS('Capital Components'!$D:$D,'Capital Components'!$B:$B,K$5,'Capital Components'!$A:$A,$A83)*$D83</f>
        <v>51288</v>
      </c>
      <c r="L83" s="65">
        <f>SUMIFS('Capital Components'!$D:$D,'Capital Components'!$B:$B,L$5,'Capital Components'!$A:$A,$A83)*$D83</f>
        <v>15448</v>
      </c>
      <c r="M83" s="65">
        <f>SUMIFS('Capital Components'!$D:$D,'Capital Components'!$B:$B,M$5,'Capital Components'!$A:$A,$A83)*$D83</f>
        <v>2464</v>
      </c>
      <c r="N83" s="66">
        <f>SUMIFS('Capital Components'!$D:$D,'Capital Components'!$B:$B,N$5,'Capital Components'!$A:$A,$A83)*$D83</f>
        <v>1096</v>
      </c>
      <c r="O83" s="1"/>
      <c r="P83" s="1"/>
    </row>
    <row r="84" spans="1:16" hidden="1" outlineLevel="2" x14ac:dyDescent="0.25">
      <c r="A84" s="74" t="s">
        <v>8</v>
      </c>
      <c r="B84" s="4">
        <v>7</v>
      </c>
      <c r="C84" s="6">
        <f t="shared" si="15"/>
        <v>7.1749999999999989</v>
      </c>
      <c r="D84" s="3">
        <f t="shared" ref="D84:D94" si="16">ROUND(C84,0)</f>
        <v>7</v>
      </c>
      <c r="E84" s="1"/>
      <c r="F84" s="42">
        <f>D84*'Planned ships &amp; modules'!$B$9</f>
        <v>0</v>
      </c>
      <c r="G84" s="1"/>
      <c r="H84" s="55">
        <f>SUMIFS('Capital Components'!$D:$D,'Capital Components'!$B:$B,H$5,'Capital Components'!$A:$A,$A84)*$D84</f>
        <v>2063971</v>
      </c>
      <c r="I84" s="56">
        <f>SUMIFS('Capital Components'!$D:$D,'Capital Components'!$B:$B,I$5,'Capital Components'!$A:$A,$A84)*$D84</f>
        <v>680736</v>
      </c>
      <c r="J84" s="56">
        <f>SUMIFS('Capital Components'!$D:$D,'Capital Components'!$B:$B,J$5,'Capital Components'!$A:$A,$A84)*$D84</f>
        <v>249634</v>
      </c>
      <c r="K84" s="56">
        <f>SUMIFS('Capital Components'!$D:$D,'Capital Components'!$B:$B,K$5,'Capital Components'!$A:$A,$A84)*$D84</f>
        <v>40649</v>
      </c>
      <c r="L84" s="56">
        <f>SUMIFS('Capital Components'!$D:$D,'Capital Components'!$B:$B,L$5,'Capital Components'!$A:$A,$A84)*$D84</f>
        <v>11620</v>
      </c>
      <c r="M84" s="56">
        <f>SUMIFS('Capital Components'!$D:$D,'Capital Components'!$B:$B,M$5,'Capital Components'!$A:$A,$A84)*$D84</f>
        <v>2086</v>
      </c>
      <c r="N84" s="57">
        <f>SUMIFS('Capital Components'!$D:$D,'Capital Components'!$B:$B,N$5,'Capital Components'!$A:$A,$A84)*$D84</f>
        <v>882</v>
      </c>
      <c r="O84" s="1"/>
      <c r="P84" s="1"/>
    </row>
    <row r="85" spans="1:16" hidden="1" outlineLevel="2" x14ac:dyDescent="0.25">
      <c r="A85" s="74" t="s">
        <v>11</v>
      </c>
      <c r="B85" s="4">
        <v>7</v>
      </c>
      <c r="C85" s="6">
        <f t="shared" si="15"/>
        <v>7.1749999999999989</v>
      </c>
      <c r="D85" s="3">
        <f t="shared" si="16"/>
        <v>7</v>
      </c>
      <c r="E85" s="1"/>
      <c r="F85" s="42">
        <f>D85*'Planned ships &amp; modules'!$B$9</f>
        <v>0</v>
      </c>
      <c r="G85" s="1"/>
      <c r="H85" s="55">
        <f>SUMIFS('Capital Components'!$D:$D,'Capital Components'!$B:$B,H$5,'Capital Components'!$A:$A,$A85)*$D85</f>
        <v>2699844</v>
      </c>
      <c r="I85" s="56">
        <f>SUMIFS('Capital Components'!$D:$D,'Capital Components'!$B:$B,I$5,'Capital Components'!$A:$A,$A85)*$D85</f>
        <v>701365</v>
      </c>
      <c r="J85" s="56">
        <f>SUMIFS('Capital Components'!$D:$D,'Capital Components'!$B:$B,J$5,'Capital Components'!$A:$A,$A85)*$D85</f>
        <v>278439</v>
      </c>
      <c r="K85" s="56">
        <f>SUMIFS('Capital Components'!$D:$D,'Capital Components'!$B:$B,K$5,'Capital Components'!$A:$A,$A85)*$D85</f>
        <v>41545</v>
      </c>
      <c r="L85" s="56">
        <f>SUMIFS('Capital Components'!$D:$D,'Capital Components'!$B:$B,L$5,'Capital Components'!$A:$A,$A85)*$D85</f>
        <v>11725</v>
      </c>
      <c r="M85" s="56">
        <f>SUMIFS('Capital Components'!$D:$D,'Capital Components'!$B:$B,M$5,'Capital Components'!$A:$A,$A85)*$D85</f>
        <v>2051</v>
      </c>
      <c r="N85" s="57">
        <f>SUMIFS('Capital Components'!$D:$D,'Capital Components'!$B:$B,N$5,'Capital Components'!$A:$A,$A85)*$D85</f>
        <v>931</v>
      </c>
      <c r="O85" s="1"/>
      <c r="P85" s="1"/>
    </row>
    <row r="86" spans="1:16" hidden="1" outlineLevel="2" x14ac:dyDescent="0.25">
      <c r="A86" s="74" t="s">
        <v>12</v>
      </c>
      <c r="B86" s="4">
        <v>9</v>
      </c>
      <c r="C86" s="6">
        <f t="shared" si="15"/>
        <v>9.2249999999999996</v>
      </c>
      <c r="D86" s="3">
        <f t="shared" si="16"/>
        <v>9</v>
      </c>
      <c r="E86" s="1"/>
      <c r="F86" s="42">
        <f>D86*'Planned ships &amp; modules'!$B$9</f>
        <v>0</v>
      </c>
      <c r="G86" s="1"/>
      <c r="H86" s="55">
        <f>SUMIFS('Capital Components'!$D:$D,'Capital Components'!$B:$B,H$5,'Capital Components'!$A:$A,$A86)*$D86</f>
        <v>3150648</v>
      </c>
      <c r="I86" s="56">
        <f>SUMIFS('Capital Components'!$D:$D,'Capital Components'!$B:$B,I$5,'Capital Components'!$A:$A,$A86)*$D86</f>
        <v>761076</v>
      </c>
      <c r="J86" s="56">
        <f>SUMIFS('Capital Components'!$D:$D,'Capital Components'!$B:$B,J$5,'Capital Components'!$A:$A,$A86)*$D86</f>
        <v>306207</v>
      </c>
      <c r="K86" s="56">
        <f>SUMIFS('Capital Components'!$D:$D,'Capital Components'!$B:$B,K$5,'Capital Components'!$A:$A,$A86)*$D86</f>
        <v>41427</v>
      </c>
      <c r="L86" s="56">
        <f>SUMIFS('Capital Components'!$D:$D,'Capital Components'!$B:$B,L$5,'Capital Components'!$A:$A,$A86)*$D86</f>
        <v>12420</v>
      </c>
      <c r="M86" s="56">
        <f>SUMIFS('Capital Components'!$D:$D,'Capital Components'!$B:$B,M$5,'Capital Components'!$A:$A,$A86)*$D86</f>
        <v>2178</v>
      </c>
      <c r="N86" s="57">
        <f>SUMIFS('Capital Components'!$D:$D,'Capital Components'!$B:$B,N$5,'Capital Components'!$A:$A,$A86)*$D86</f>
        <v>855</v>
      </c>
      <c r="O86" s="1"/>
      <c r="P86" s="1"/>
    </row>
    <row r="87" spans="1:16" hidden="1" outlineLevel="2" x14ac:dyDescent="0.25">
      <c r="A87" s="74" t="s">
        <v>13</v>
      </c>
      <c r="B87" s="4">
        <v>10</v>
      </c>
      <c r="C87" s="6">
        <f t="shared" si="15"/>
        <v>10.25</v>
      </c>
      <c r="D87" s="3">
        <f t="shared" si="16"/>
        <v>10</v>
      </c>
      <c r="E87" s="1"/>
      <c r="F87" s="42">
        <f>D87*'Planned ships &amp; modules'!$B$9</f>
        <v>0</v>
      </c>
      <c r="G87" s="1"/>
      <c r="H87" s="55">
        <f>SUMIFS('Capital Components'!$D:$D,'Capital Components'!$B:$B,H$5,'Capital Components'!$A:$A,$A87)*$D87</f>
        <v>5261280</v>
      </c>
      <c r="I87" s="56">
        <f>SUMIFS('Capital Components'!$D:$D,'Capital Components'!$B:$B,I$5,'Capital Components'!$A:$A,$A87)*$D87</f>
        <v>1313550</v>
      </c>
      <c r="J87" s="56">
        <f>SUMIFS('Capital Components'!$D:$D,'Capital Components'!$B:$B,J$5,'Capital Components'!$A:$A,$A87)*$D87</f>
        <v>462580</v>
      </c>
      <c r="K87" s="56">
        <f>SUMIFS('Capital Components'!$D:$D,'Capital Components'!$B:$B,K$5,'Capital Components'!$A:$A,$A87)*$D87</f>
        <v>84050</v>
      </c>
      <c r="L87" s="56">
        <f>SUMIFS('Capital Components'!$D:$D,'Capital Components'!$B:$B,L$5,'Capital Components'!$A:$A,$A87)*$D87</f>
        <v>24150</v>
      </c>
      <c r="M87" s="56">
        <f>SUMIFS('Capital Components'!$D:$D,'Capital Components'!$B:$B,M$5,'Capital Components'!$A:$A,$A87)*$D87</f>
        <v>4230</v>
      </c>
      <c r="N87" s="57">
        <f>SUMIFS('Capital Components'!$D:$D,'Capital Components'!$B:$B,N$5,'Capital Components'!$A:$A,$A87)*$D87</f>
        <v>1960</v>
      </c>
      <c r="O87" s="1"/>
      <c r="P87" s="1"/>
    </row>
    <row r="88" spans="1:16" hidden="1" outlineLevel="2" x14ac:dyDescent="0.25">
      <c r="A88" s="74" t="s">
        <v>15</v>
      </c>
      <c r="B88" s="4">
        <v>55</v>
      </c>
      <c r="C88" s="6">
        <f t="shared" si="15"/>
        <v>56.374999999999993</v>
      </c>
      <c r="D88" s="3">
        <f t="shared" si="16"/>
        <v>56</v>
      </c>
      <c r="E88" s="1"/>
      <c r="F88" s="42">
        <f>D88*'Planned ships &amp; modules'!$B$9</f>
        <v>0</v>
      </c>
      <c r="G88" s="1"/>
      <c r="H88" s="55">
        <f>SUMIFS('Capital Components'!$D:$D,'Capital Components'!$B:$B,H$5,'Capital Components'!$A:$A,$A88)*$D88</f>
        <v>17531360</v>
      </c>
      <c r="I88" s="56">
        <f>SUMIFS('Capital Components'!$D:$D,'Capital Components'!$B:$B,I$5,'Capital Components'!$A:$A,$A88)*$D88</f>
        <v>4203920</v>
      </c>
      <c r="J88" s="56">
        <f>SUMIFS('Capital Components'!$D:$D,'Capital Components'!$B:$B,J$5,'Capital Components'!$A:$A,$A88)*$D88</f>
        <v>1683248</v>
      </c>
      <c r="K88" s="56">
        <f>SUMIFS('Capital Components'!$D:$D,'Capital Components'!$B:$B,K$5,'Capital Components'!$A:$A,$A88)*$D88</f>
        <v>227192</v>
      </c>
      <c r="L88" s="56">
        <f>SUMIFS('Capital Components'!$D:$D,'Capital Components'!$B:$B,L$5,'Capital Components'!$A:$A,$A88)*$D88</f>
        <v>63504</v>
      </c>
      <c r="M88" s="56">
        <f>SUMIFS('Capital Components'!$D:$D,'Capital Components'!$B:$B,M$5,'Capital Components'!$A:$A,$A88)*$D88</f>
        <v>12264</v>
      </c>
      <c r="N88" s="57">
        <f>SUMIFS('Capital Components'!$D:$D,'Capital Components'!$B:$B,N$5,'Capital Components'!$A:$A,$A88)*$D88</f>
        <v>4312</v>
      </c>
      <c r="O88" s="1"/>
      <c r="P88" s="1"/>
    </row>
    <row r="89" spans="1:16" hidden="1" outlineLevel="2" x14ac:dyDescent="0.25">
      <c r="A89" s="74" t="s">
        <v>17</v>
      </c>
      <c r="B89" s="4">
        <v>10</v>
      </c>
      <c r="C89" s="6">
        <f t="shared" si="15"/>
        <v>10.25</v>
      </c>
      <c r="D89" s="3">
        <f t="shared" si="16"/>
        <v>10</v>
      </c>
      <c r="E89" s="1"/>
      <c r="F89" s="42">
        <f>D89*'Planned ships &amp; modules'!$B$9</f>
        <v>0</v>
      </c>
      <c r="G89" s="1"/>
      <c r="H89" s="55">
        <f>SUMIFS('Capital Components'!$D:$D,'Capital Components'!$B:$B,H$5,'Capital Components'!$A:$A,$A89)*$D89</f>
        <v>6762470</v>
      </c>
      <c r="I89" s="56">
        <f>SUMIFS('Capital Components'!$D:$D,'Capital Components'!$B:$B,I$5,'Capital Components'!$A:$A,$A89)*$D89</f>
        <v>1286910</v>
      </c>
      <c r="J89" s="56">
        <f>SUMIFS('Capital Components'!$D:$D,'Capital Components'!$B:$B,J$5,'Capital Components'!$A:$A,$A89)*$D89</f>
        <v>450100</v>
      </c>
      <c r="K89" s="56">
        <f>SUMIFS('Capital Components'!$D:$D,'Capital Components'!$B:$B,K$5,'Capital Components'!$A:$A,$A89)*$D89</f>
        <v>77700</v>
      </c>
      <c r="L89" s="56">
        <f>SUMIFS('Capital Components'!$D:$D,'Capital Components'!$B:$B,L$5,'Capital Components'!$A:$A,$A89)*$D89</f>
        <v>20280</v>
      </c>
      <c r="M89" s="56">
        <f>SUMIFS('Capital Components'!$D:$D,'Capital Components'!$B:$B,M$5,'Capital Components'!$A:$A,$A89)*$D89</f>
        <v>4100</v>
      </c>
      <c r="N89" s="57">
        <f>SUMIFS('Capital Components'!$D:$D,'Capital Components'!$B:$B,N$5,'Capital Components'!$A:$A,$A89)*$D89</f>
        <v>2000</v>
      </c>
      <c r="O89" s="1"/>
      <c r="P89" s="1"/>
    </row>
    <row r="90" spans="1:16" hidden="1" outlineLevel="2" x14ac:dyDescent="0.25">
      <c r="A90" s="74" t="s">
        <v>19</v>
      </c>
      <c r="B90" s="4">
        <v>6</v>
      </c>
      <c r="C90" s="6">
        <f t="shared" si="15"/>
        <v>6.1499999999999995</v>
      </c>
      <c r="D90" s="3">
        <f t="shared" si="16"/>
        <v>6</v>
      </c>
      <c r="E90" s="1"/>
      <c r="F90" s="42">
        <f>D90*'Planned ships &amp; modules'!$B$9</f>
        <v>0</v>
      </c>
      <c r="G90" s="1"/>
      <c r="H90" s="55">
        <f>SUMIFS('Capital Components'!$D:$D,'Capital Components'!$B:$B,H$5,'Capital Components'!$A:$A,$A90)*$D90</f>
        <v>2760204</v>
      </c>
      <c r="I90" s="56">
        <f>SUMIFS('Capital Components'!$D:$D,'Capital Components'!$B:$B,I$5,'Capital Components'!$A:$A,$A90)*$D90</f>
        <v>597402</v>
      </c>
      <c r="J90" s="56">
        <f>SUMIFS('Capital Components'!$D:$D,'Capital Components'!$B:$B,J$5,'Capital Components'!$A:$A,$A90)*$D90</f>
        <v>246840</v>
      </c>
      <c r="K90" s="56">
        <f>SUMIFS('Capital Components'!$D:$D,'Capital Components'!$B:$B,K$5,'Capital Components'!$A:$A,$A90)*$D90</f>
        <v>40530</v>
      </c>
      <c r="L90" s="56">
        <f>SUMIFS('Capital Components'!$D:$D,'Capital Components'!$B:$B,L$5,'Capital Components'!$A:$A,$A90)*$D90</f>
        <v>11856</v>
      </c>
      <c r="M90" s="56">
        <f>SUMIFS('Capital Components'!$D:$D,'Capital Components'!$B:$B,M$5,'Capital Components'!$A:$A,$A90)*$D90</f>
        <v>1974</v>
      </c>
      <c r="N90" s="57">
        <f>SUMIFS('Capital Components'!$D:$D,'Capital Components'!$B:$B,N$5,'Capital Components'!$A:$A,$A90)*$D90</f>
        <v>900</v>
      </c>
      <c r="O90" s="1"/>
      <c r="P90" s="1"/>
    </row>
    <row r="91" spans="1:16" hidden="1" outlineLevel="2" x14ac:dyDescent="0.25">
      <c r="A91" s="74" t="s">
        <v>20</v>
      </c>
      <c r="B91" s="4">
        <v>7</v>
      </c>
      <c r="C91" s="6">
        <f t="shared" si="15"/>
        <v>7.1749999999999989</v>
      </c>
      <c r="D91" s="3">
        <f t="shared" si="16"/>
        <v>7</v>
      </c>
      <c r="E91" s="1"/>
      <c r="F91" s="42">
        <f>D91*'Planned ships &amp; modules'!$B$9</f>
        <v>0</v>
      </c>
      <c r="G91" s="1"/>
      <c r="H91" s="55">
        <f>SUMIFS('Capital Components'!$D:$D,'Capital Components'!$B:$B,H$5,'Capital Components'!$A:$A,$A91)*$D91</f>
        <v>2885064</v>
      </c>
      <c r="I91" s="56">
        <f>SUMIFS('Capital Components'!$D:$D,'Capital Components'!$B:$B,I$5,'Capital Components'!$A:$A,$A91)*$D91</f>
        <v>696983</v>
      </c>
      <c r="J91" s="56">
        <f>SUMIFS('Capital Components'!$D:$D,'Capital Components'!$B:$B,J$5,'Capital Components'!$A:$A,$A91)*$D91</f>
        <v>265083</v>
      </c>
      <c r="K91" s="56">
        <f>SUMIFS('Capital Components'!$D:$D,'Capital Components'!$B:$B,K$5,'Capital Components'!$A:$A,$A91)*$D91</f>
        <v>43792</v>
      </c>
      <c r="L91" s="56">
        <f>SUMIFS('Capital Components'!$D:$D,'Capital Components'!$B:$B,L$5,'Capital Components'!$A:$A,$A91)*$D91</f>
        <v>13321</v>
      </c>
      <c r="M91" s="56">
        <f>SUMIFS('Capital Components'!$D:$D,'Capital Components'!$B:$B,M$5,'Capital Components'!$A:$A,$A91)*$D91</f>
        <v>1911</v>
      </c>
      <c r="N91" s="57">
        <f>SUMIFS('Capital Components'!$D:$D,'Capital Components'!$B:$B,N$5,'Capital Components'!$A:$A,$A91)*$D91</f>
        <v>952</v>
      </c>
      <c r="O91" s="1"/>
      <c r="P91" s="1"/>
    </row>
    <row r="92" spans="1:16" hidden="1" outlineLevel="2" x14ac:dyDescent="0.25">
      <c r="A92" s="74" t="s">
        <v>21</v>
      </c>
      <c r="B92" s="4">
        <v>7</v>
      </c>
      <c r="C92" s="6">
        <f t="shared" si="15"/>
        <v>7.1749999999999989</v>
      </c>
      <c r="D92" s="3">
        <f t="shared" si="16"/>
        <v>7</v>
      </c>
      <c r="E92" s="1"/>
      <c r="F92" s="42">
        <f>D92*'Planned ships &amp; modules'!$B$9</f>
        <v>0</v>
      </c>
      <c r="G92" s="1"/>
      <c r="H92" s="55">
        <f>SUMIFS('Capital Components'!$D:$D,'Capital Components'!$B:$B,H$5,'Capital Components'!$A:$A,$A92)*$D92</f>
        <v>2800105</v>
      </c>
      <c r="I92" s="56">
        <f>SUMIFS('Capital Components'!$D:$D,'Capital Components'!$B:$B,I$5,'Capital Components'!$A:$A,$A92)*$D92</f>
        <v>637707</v>
      </c>
      <c r="J92" s="56">
        <f>SUMIFS('Capital Components'!$D:$D,'Capital Components'!$B:$B,J$5,'Capital Components'!$A:$A,$A92)*$D92</f>
        <v>258027</v>
      </c>
      <c r="K92" s="56">
        <f>SUMIFS('Capital Components'!$D:$D,'Capital Components'!$B:$B,K$5,'Capital Components'!$A:$A,$A92)*$D92</f>
        <v>42035</v>
      </c>
      <c r="L92" s="56">
        <f>SUMIFS('Capital Components'!$D:$D,'Capital Components'!$B:$B,L$5,'Capital Components'!$A:$A,$A92)*$D92</f>
        <v>11389</v>
      </c>
      <c r="M92" s="56">
        <f>SUMIFS('Capital Components'!$D:$D,'Capital Components'!$B:$B,M$5,'Capital Components'!$A:$A,$A92)*$D92</f>
        <v>2107</v>
      </c>
      <c r="N92" s="57">
        <f>SUMIFS('Capital Components'!$D:$D,'Capital Components'!$B:$B,N$5,'Capital Components'!$A:$A,$A92)*$D92</f>
        <v>938</v>
      </c>
      <c r="O92" s="1"/>
      <c r="P92" s="1"/>
    </row>
    <row r="93" spans="1:16" hidden="1" outlineLevel="2" x14ac:dyDescent="0.25">
      <c r="A93" s="74" t="s">
        <v>22</v>
      </c>
      <c r="B93" s="4">
        <v>6</v>
      </c>
      <c r="C93" s="6">
        <f t="shared" si="15"/>
        <v>6.1499999999999995</v>
      </c>
      <c r="D93" s="3">
        <f t="shared" si="16"/>
        <v>6</v>
      </c>
      <c r="E93" s="1"/>
      <c r="F93" s="42">
        <f>D93*'Planned ships &amp; modules'!$B$9</f>
        <v>0</v>
      </c>
      <c r="G93" s="1"/>
      <c r="H93" s="55">
        <f>SUMIFS('Capital Components'!$D:$D,'Capital Components'!$B:$B,H$5,'Capital Components'!$A:$A,$A93)*$D93</f>
        <v>2699232</v>
      </c>
      <c r="I93" s="56">
        <f>SUMIFS('Capital Components'!$D:$D,'Capital Components'!$B:$B,I$5,'Capital Components'!$A:$A,$A93)*$D93</f>
        <v>567876</v>
      </c>
      <c r="J93" s="56">
        <f>SUMIFS('Capital Components'!$D:$D,'Capital Components'!$B:$B,J$5,'Capital Components'!$A:$A,$A93)*$D93</f>
        <v>233706</v>
      </c>
      <c r="K93" s="56">
        <f>SUMIFS('Capital Components'!$D:$D,'Capital Components'!$B:$B,K$5,'Capital Components'!$A:$A,$A93)*$D93</f>
        <v>39330</v>
      </c>
      <c r="L93" s="56">
        <f>SUMIFS('Capital Components'!$D:$D,'Capital Components'!$B:$B,L$5,'Capital Components'!$A:$A,$A93)*$D93</f>
        <v>11004</v>
      </c>
      <c r="M93" s="56">
        <f>SUMIFS('Capital Components'!$D:$D,'Capital Components'!$B:$B,M$5,'Capital Components'!$A:$A,$A93)*$D93</f>
        <v>1884</v>
      </c>
      <c r="N93" s="57">
        <f>SUMIFS('Capital Components'!$D:$D,'Capital Components'!$B:$B,N$5,'Capital Components'!$A:$A,$A93)*$D93</f>
        <v>894</v>
      </c>
      <c r="O93" s="1"/>
      <c r="P93" s="1"/>
    </row>
    <row r="94" spans="1:16" ht="15.75" hidden="1" outlineLevel="2" thickBot="1" x14ac:dyDescent="0.3">
      <c r="A94" s="74" t="s">
        <v>23</v>
      </c>
      <c r="B94" s="4">
        <v>10</v>
      </c>
      <c r="C94" s="4">
        <f t="shared" si="15"/>
        <v>10.25</v>
      </c>
      <c r="D94" s="3">
        <f t="shared" si="16"/>
        <v>10</v>
      </c>
      <c r="E94" s="1"/>
      <c r="F94" s="42">
        <f>D94*'Planned ships &amp; modules'!$B$9</f>
        <v>0</v>
      </c>
      <c r="G94" s="1"/>
      <c r="H94" s="55">
        <f>SUMIFS('Capital Components'!$D:$D,'Capital Components'!$B:$B,H$5,'Capital Components'!$A:$A,$A94)*$D94</f>
        <v>5201010</v>
      </c>
      <c r="I94" s="56">
        <f>SUMIFS('Capital Components'!$D:$D,'Capital Components'!$B:$B,I$5,'Capital Components'!$A:$A,$A94)*$D94</f>
        <v>1712830</v>
      </c>
      <c r="J94" s="56">
        <f>SUMIFS('Capital Components'!$D:$D,'Capital Components'!$B:$B,J$5,'Capital Components'!$A:$A,$A94)*$D94</f>
        <v>480750</v>
      </c>
      <c r="K94" s="56">
        <f>SUMIFS('Capital Components'!$D:$D,'Capital Components'!$B:$B,K$5,'Capital Components'!$A:$A,$A94)*$D94</f>
        <v>81250</v>
      </c>
      <c r="L94" s="56">
        <f>SUMIFS('Capital Components'!$D:$D,'Capital Components'!$B:$B,L$5,'Capital Components'!$A:$A,$A94)*$D94</f>
        <v>22190</v>
      </c>
      <c r="M94" s="56">
        <f>SUMIFS('Capital Components'!$D:$D,'Capital Components'!$B:$B,M$5,'Capital Components'!$A:$A,$A94)*$D94</f>
        <v>4120</v>
      </c>
      <c r="N94" s="57">
        <f>SUMIFS('Capital Components'!$D:$D,'Capital Components'!$B:$B,N$5,'Capital Components'!$A:$A,$A94)*$D94</f>
        <v>1870</v>
      </c>
      <c r="O94" s="1"/>
      <c r="P94" s="1"/>
    </row>
    <row r="95" spans="1:16" ht="15.75" outlineLevel="1" collapsed="1" thickBot="1" x14ac:dyDescent="0.3">
      <c r="A95" s="1"/>
      <c r="B95" s="1"/>
      <c r="C95" s="1"/>
      <c r="D95" s="1"/>
      <c r="E95" s="1"/>
      <c r="F95" s="1"/>
      <c r="G95" s="1"/>
      <c r="H95" s="48">
        <f>SUM(H83:H94)</f>
        <v>57228484</v>
      </c>
      <c r="I95" s="48">
        <f t="shared" ref="I95" si="17">SUM(I83:I94)</f>
        <v>13961971</v>
      </c>
      <c r="J95" s="48">
        <f t="shared" ref="J95" si="18">SUM(J83:J94)</f>
        <v>5227158</v>
      </c>
      <c r="K95" s="48">
        <f t="shared" ref="K95" si="19">SUM(K83:K94)</f>
        <v>810788</v>
      </c>
      <c r="L95" s="48">
        <f t="shared" ref="L95" si="20">SUM(L83:L94)</f>
        <v>228907</v>
      </c>
      <c r="M95" s="48">
        <f t="shared" ref="M95" si="21">SUM(M83:M94)</f>
        <v>41369</v>
      </c>
      <c r="N95" s="49">
        <f t="shared" ref="N95" si="22">SUM(N83:N94)</f>
        <v>17590</v>
      </c>
      <c r="O95" s="67">
        <f>H95*Overview!$B$2+I95*Overview!$B$3+J95*Overview!$B$4+K95*Overview!$B$5+L95*Overview!$B$6+M95*Overview!$B$7+N95*Overview!$B$8</f>
        <v>1016489676.9200001</v>
      </c>
      <c r="P95" s="1"/>
    </row>
    <row r="96" spans="1:16" ht="15.75" outlineLevel="1" thickBot="1" x14ac:dyDescent="0.3">
      <c r="A96" s="1"/>
      <c r="B96" s="1"/>
      <c r="C96" s="1"/>
      <c r="D96" s="1"/>
      <c r="E96" s="1"/>
      <c r="F96" s="1"/>
      <c r="G96" s="1"/>
      <c r="H96" s="59"/>
      <c r="I96" s="59"/>
      <c r="J96" s="59"/>
      <c r="K96" s="59"/>
      <c r="L96" s="59"/>
      <c r="M96" s="59"/>
      <c r="N96" s="59"/>
      <c r="O96" s="1"/>
      <c r="P96" s="1"/>
    </row>
    <row r="97" spans="1:16" ht="15.75" outlineLevel="1" thickBot="1" x14ac:dyDescent="0.3">
      <c r="A97" s="69" t="s">
        <v>32</v>
      </c>
      <c r="B97" s="69"/>
      <c r="C97" s="70">
        <v>3</v>
      </c>
      <c r="D97" s="69"/>
      <c r="E97" s="1"/>
      <c r="F97" s="39" t="s">
        <v>106</v>
      </c>
      <c r="G97" s="1"/>
      <c r="H97" s="51" t="s">
        <v>0</v>
      </c>
      <c r="I97" s="52" t="s">
        <v>1</v>
      </c>
      <c r="J97" s="53" t="s">
        <v>2</v>
      </c>
      <c r="K97" s="52" t="s">
        <v>3</v>
      </c>
      <c r="L97" s="53" t="s">
        <v>4</v>
      </c>
      <c r="M97" s="52" t="s">
        <v>5</v>
      </c>
      <c r="N97" s="54" t="s">
        <v>6</v>
      </c>
      <c r="O97" s="1"/>
      <c r="P97" s="1"/>
    </row>
    <row r="98" spans="1:16" hidden="1" outlineLevel="2" x14ac:dyDescent="0.25">
      <c r="A98" s="74" t="s">
        <v>7</v>
      </c>
      <c r="B98" s="4">
        <v>4</v>
      </c>
      <c r="C98" s="13">
        <f t="shared" ref="C98:C109" si="23">B98*(1+(0.1/(1+$C$97)))</f>
        <v>4.0999999999999996</v>
      </c>
      <c r="D98" s="3">
        <f>ROUND(C98,0)</f>
        <v>4</v>
      </c>
      <c r="E98" s="1"/>
      <c r="F98" s="42">
        <f>D98*'Planned ships &amp; modules'!$B$10</f>
        <v>0</v>
      </c>
      <c r="G98" s="1"/>
      <c r="H98" s="64">
        <f>SUMIFS('Capital Components'!$D:$D,'Capital Components'!$B:$B,H$5,'Capital Components'!$A:$A,$A98)*$D98</f>
        <v>1706648</v>
      </c>
      <c r="I98" s="65">
        <f>SUMIFS('Capital Components'!$D:$D,'Capital Components'!$B:$B,I$5,'Capital Components'!$A:$A,$A98)*$D98</f>
        <v>400808</v>
      </c>
      <c r="J98" s="65">
        <f>SUMIFS('Capital Components'!$D:$D,'Capital Components'!$B:$B,J$5,'Capital Components'!$A:$A,$A98)*$D98</f>
        <v>156272</v>
      </c>
      <c r="K98" s="65">
        <f>SUMIFS('Capital Components'!$D:$D,'Capital Components'!$B:$B,K$5,'Capital Components'!$A:$A,$A98)*$D98</f>
        <v>25644</v>
      </c>
      <c r="L98" s="65">
        <f>SUMIFS('Capital Components'!$D:$D,'Capital Components'!$B:$B,L$5,'Capital Components'!$A:$A,$A98)*$D98</f>
        <v>7724</v>
      </c>
      <c r="M98" s="65">
        <f>SUMIFS('Capital Components'!$D:$D,'Capital Components'!$B:$B,M$5,'Capital Components'!$A:$A,$A98)*$D98</f>
        <v>1232</v>
      </c>
      <c r="N98" s="66">
        <f>SUMIFS('Capital Components'!$D:$D,'Capital Components'!$B:$B,N$5,'Capital Components'!$A:$A,$A98)*$D98</f>
        <v>548</v>
      </c>
      <c r="O98" s="1"/>
      <c r="P98" s="1"/>
    </row>
    <row r="99" spans="1:16" hidden="1" outlineLevel="2" x14ac:dyDescent="0.25">
      <c r="A99" s="74" t="s">
        <v>8</v>
      </c>
      <c r="B99" s="4">
        <v>5</v>
      </c>
      <c r="C99" s="13">
        <f t="shared" si="23"/>
        <v>5.125</v>
      </c>
      <c r="D99" s="3">
        <f t="shared" ref="D99:D109" si="24">ROUND(C99,0)</f>
        <v>5</v>
      </c>
      <c r="E99" s="1"/>
      <c r="F99" s="42">
        <f>D99*'Planned ships &amp; modules'!$B$10</f>
        <v>0</v>
      </c>
      <c r="G99" s="1"/>
      <c r="H99" s="55">
        <f>SUMIFS('Capital Components'!$D:$D,'Capital Components'!$B:$B,H$5,'Capital Components'!$A:$A,$A99)*$D99</f>
        <v>1474265</v>
      </c>
      <c r="I99" s="56">
        <f>SUMIFS('Capital Components'!$D:$D,'Capital Components'!$B:$B,I$5,'Capital Components'!$A:$A,$A99)*$D99</f>
        <v>486240</v>
      </c>
      <c r="J99" s="56">
        <f>SUMIFS('Capital Components'!$D:$D,'Capital Components'!$B:$B,J$5,'Capital Components'!$A:$A,$A99)*$D99</f>
        <v>178310</v>
      </c>
      <c r="K99" s="56">
        <f>SUMIFS('Capital Components'!$D:$D,'Capital Components'!$B:$B,K$5,'Capital Components'!$A:$A,$A99)*$D99</f>
        <v>29035</v>
      </c>
      <c r="L99" s="56">
        <f>SUMIFS('Capital Components'!$D:$D,'Capital Components'!$B:$B,L$5,'Capital Components'!$A:$A,$A99)*$D99</f>
        <v>8300</v>
      </c>
      <c r="M99" s="56">
        <f>SUMIFS('Capital Components'!$D:$D,'Capital Components'!$B:$B,M$5,'Capital Components'!$A:$A,$A99)*$D99</f>
        <v>1490</v>
      </c>
      <c r="N99" s="57">
        <f>SUMIFS('Capital Components'!$D:$D,'Capital Components'!$B:$B,N$5,'Capital Components'!$A:$A,$A99)*$D99</f>
        <v>630</v>
      </c>
      <c r="O99" s="1"/>
      <c r="P99" s="1"/>
    </row>
    <row r="100" spans="1:16" hidden="1" outlineLevel="2" x14ac:dyDescent="0.25">
      <c r="A100" s="74" t="s">
        <v>11</v>
      </c>
      <c r="B100" s="4">
        <v>10</v>
      </c>
      <c r="C100" s="13">
        <f t="shared" si="23"/>
        <v>10.25</v>
      </c>
      <c r="D100" s="3">
        <f t="shared" si="24"/>
        <v>10</v>
      </c>
      <c r="E100" s="1"/>
      <c r="F100" s="42">
        <f>D100*'Planned ships &amp; modules'!$B$10</f>
        <v>0</v>
      </c>
      <c r="G100" s="1"/>
      <c r="H100" s="55">
        <f>SUMIFS('Capital Components'!$D:$D,'Capital Components'!$B:$B,H$5,'Capital Components'!$A:$A,$A100)*$D100</f>
        <v>3856920</v>
      </c>
      <c r="I100" s="56">
        <f>SUMIFS('Capital Components'!$D:$D,'Capital Components'!$B:$B,I$5,'Capital Components'!$A:$A,$A100)*$D100</f>
        <v>1001950</v>
      </c>
      <c r="J100" s="56">
        <f>SUMIFS('Capital Components'!$D:$D,'Capital Components'!$B:$B,J$5,'Capital Components'!$A:$A,$A100)*$D100</f>
        <v>397770</v>
      </c>
      <c r="K100" s="56">
        <f>SUMIFS('Capital Components'!$D:$D,'Capital Components'!$B:$B,K$5,'Capital Components'!$A:$A,$A100)*$D100</f>
        <v>59350</v>
      </c>
      <c r="L100" s="56">
        <f>SUMIFS('Capital Components'!$D:$D,'Capital Components'!$B:$B,L$5,'Capital Components'!$A:$A,$A100)*$D100</f>
        <v>16750</v>
      </c>
      <c r="M100" s="56">
        <f>SUMIFS('Capital Components'!$D:$D,'Capital Components'!$B:$B,M$5,'Capital Components'!$A:$A,$A100)*$D100</f>
        <v>2930</v>
      </c>
      <c r="N100" s="57">
        <f>SUMIFS('Capital Components'!$D:$D,'Capital Components'!$B:$B,N$5,'Capital Components'!$A:$A,$A100)*$D100</f>
        <v>1330</v>
      </c>
      <c r="O100" s="1"/>
      <c r="P100" s="1"/>
    </row>
    <row r="101" spans="1:16" hidden="1" outlineLevel="2" x14ac:dyDescent="0.25">
      <c r="A101" s="74" t="s">
        <v>12</v>
      </c>
      <c r="B101" s="4">
        <v>5</v>
      </c>
      <c r="C101" s="13">
        <f t="shared" si="23"/>
        <v>5.125</v>
      </c>
      <c r="D101" s="3">
        <f t="shared" si="24"/>
        <v>5</v>
      </c>
      <c r="E101" s="1"/>
      <c r="F101" s="42">
        <f>D101*'Planned ships &amp; modules'!$B$10</f>
        <v>0</v>
      </c>
      <c r="G101" s="1"/>
      <c r="H101" s="55">
        <f>SUMIFS('Capital Components'!$D:$D,'Capital Components'!$B:$B,H$5,'Capital Components'!$A:$A,$A101)*$D101</f>
        <v>1750360</v>
      </c>
      <c r="I101" s="56">
        <f>SUMIFS('Capital Components'!$D:$D,'Capital Components'!$B:$B,I$5,'Capital Components'!$A:$A,$A101)*$D101</f>
        <v>422820</v>
      </c>
      <c r="J101" s="56">
        <f>SUMIFS('Capital Components'!$D:$D,'Capital Components'!$B:$B,J$5,'Capital Components'!$A:$A,$A101)*$D101</f>
        <v>170115</v>
      </c>
      <c r="K101" s="56">
        <f>SUMIFS('Capital Components'!$D:$D,'Capital Components'!$B:$B,K$5,'Capital Components'!$A:$A,$A101)*$D101</f>
        <v>23015</v>
      </c>
      <c r="L101" s="56">
        <f>SUMIFS('Capital Components'!$D:$D,'Capital Components'!$B:$B,L$5,'Capital Components'!$A:$A,$A101)*$D101</f>
        <v>6900</v>
      </c>
      <c r="M101" s="56">
        <f>SUMIFS('Capital Components'!$D:$D,'Capital Components'!$B:$B,M$5,'Capital Components'!$A:$A,$A101)*$D101</f>
        <v>1210</v>
      </c>
      <c r="N101" s="57">
        <f>SUMIFS('Capital Components'!$D:$D,'Capital Components'!$B:$B,N$5,'Capital Components'!$A:$A,$A101)*$D101</f>
        <v>475</v>
      </c>
      <c r="O101" s="1"/>
      <c r="P101" s="1"/>
    </row>
    <row r="102" spans="1:16" hidden="1" outlineLevel="2" x14ac:dyDescent="0.25">
      <c r="A102" s="74" t="s">
        <v>13</v>
      </c>
      <c r="B102" s="4">
        <v>10</v>
      </c>
      <c r="C102" s="13">
        <f t="shared" si="23"/>
        <v>10.25</v>
      </c>
      <c r="D102" s="3">
        <f t="shared" si="24"/>
        <v>10</v>
      </c>
      <c r="E102" s="1"/>
      <c r="F102" s="42">
        <f>D102*'Planned ships &amp; modules'!$B$10</f>
        <v>0</v>
      </c>
      <c r="G102" s="1"/>
      <c r="H102" s="55">
        <f>SUMIFS('Capital Components'!$D:$D,'Capital Components'!$B:$B,H$5,'Capital Components'!$A:$A,$A102)*$D102</f>
        <v>5261280</v>
      </c>
      <c r="I102" s="56">
        <f>SUMIFS('Capital Components'!$D:$D,'Capital Components'!$B:$B,I$5,'Capital Components'!$A:$A,$A102)*$D102</f>
        <v>1313550</v>
      </c>
      <c r="J102" s="56">
        <f>SUMIFS('Capital Components'!$D:$D,'Capital Components'!$B:$B,J$5,'Capital Components'!$A:$A,$A102)*$D102</f>
        <v>462580</v>
      </c>
      <c r="K102" s="56">
        <f>SUMIFS('Capital Components'!$D:$D,'Capital Components'!$B:$B,K$5,'Capital Components'!$A:$A,$A102)*$D102</f>
        <v>84050</v>
      </c>
      <c r="L102" s="56">
        <f>SUMIFS('Capital Components'!$D:$D,'Capital Components'!$B:$B,L$5,'Capital Components'!$A:$A,$A102)*$D102</f>
        <v>24150</v>
      </c>
      <c r="M102" s="56">
        <f>SUMIFS('Capital Components'!$D:$D,'Capital Components'!$B:$B,M$5,'Capital Components'!$A:$A,$A102)*$D102</f>
        <v>4230</v>
      </c>
      <c r="N102" s="57">
        <f>SUMIFS('Capital Components'!$D:$D,'Capital Components'!$B:$B,N$5,'Capital Components'!$A:$A,$A102)*$D102</f>
        <v>1960</v>
      </c>
      <c r="O102" s="1"/>
      <c r="P102" s="1"/>
    </row>
    <row r="103" spans="1:16" hidden="1" outlineLevel="2" x14ac:dyDescent="0.25">
      <c r="A103" s="74" t="s">
        <v>15</v>
      </c>
      <c r="B103" s="4">
        <v>37</v>
      </c>
      <c r="C103" s="13">
        <f t="shared" si="23"/>
        <v>37.924999999999997</v>
      </c>
      <c r="D103" s="3">
        <f t="shared" si="24"/>
        <v>38</v>
      </c>
      <c r="E103" s="1"/>
      <c r="F103" s="42">
        <f>D103*'Planned ships &amp; modules'!$B$10</f>
        <v>0</v>
      </c>
      <c r="G103" s="1"/>
      <c r="H103" s="55">
        <f>SUMIFS('Capital Components'!$D:$D,'Capital Components'!$B:$B,H$5,'Capital Components'!$A:$A,$A103)*$D103</f>
        <v>11896280</v>
      </c>
      <c r="I103" s="56">
        <f>SUMIFS('Capital Components'!$D:$D,'Capital Components'!$B:$B,I$5,'Capital Components'!$A:$A,$A103)*$D103</f>
        <v>2852660</v>
      </c>
      <c r="J103" s="56">
        <f>SUMIFS('Capital Components'!$D:$D,'Capital Components'!$B:$B,J$5,'Capital Components'!$A:$A,$A103)*$D103</f>
        <v>1142204</v>
      </c>
      <c r="K103" s="56">
        <f>SUMIFS('Capital Components'!$D:$D,'Capital Components'!$B:$B,K$5,'Capital Components'!$A:$A,$A103)*$D103</f>
        <v>154166</v>
      </c>
      <c r="L103" s="56">
        <f>SUMIFS('Capital Components'!$D:$D,'Capital Components'!$B:$B,L$5,'Capital Components'!$A:$A,$A103)*$D103</f>
        <v>43092</v>
      </c>
      <c r="M103" s="56">
        <f>SUMIFS('Capital Components'!$D:$D,'Capital Components'!$B:$B,M$5,'Capital Components'!$A:$A,$A103)*$D103</f>
        <v>8322</v>
      </c>
      <c r="N103" s="57">
        <f>SUMIFS('Capital Components'!$D:$D,'Capital Components'!$B:$B,N$5,'Capital Components'!$A:$A,$A103)*$D103</f>
        <v>2926</v>
      </c>
      <c r="O103" s="1"/>
      <c r="P103" s="1"/>
    </row>
    <row r="104" spans="1:16" hidden="1" outlineLevel="2" x14ac:dyDescent="0.25">
      <c r="A104" s="74" t="s">
        <v>17</v>
      </c>
      <c r="B104" s="4">
        <v>10</v>
      </c>
      <c r="C104" s="13">
        <f t="shared" si="23"/>
        <v>10.25</v>
      </c>
      <c r="D104" s="3">
        <f t="shared" si="24"/>
        <v>10</v>
      </c>
      <c r="E104" s="1"/>
      <c r="F104" s="42">
        <f>D104*'Planned ships &amp; modules'!$B$10</f>
        <v>0</v>
      </c>
      <c r="G104" s="1"/>
      <c r="H104" s="55">
        <f>SUMIFS('Capital Components'!$D:$D,'Capital Components'!$B:$B,H$5,'Capital Components'!$A:$A,$A104)*$D104</f>
        <v>6762470</v>
      </c>
      <c r="I104" s="56">
        <f>SUMIFS('Capital Components'!$D:$D,'Capital Components'!$B:$B,I$5,'Capital Components'!$A:$A,$A104)*$D104</f>
        <v>1286910</v>
      </c>
      <c r="J104" s="56">
        <f>SUMIFS('Capital Components'!$D:$D,'Capital Components'!$B:$B,J$5,'Capital Components'!$A:$A,$A104)*$D104</f>
        <v>450100</v>
      </c>
      <c r="K104" s="56">
        <f>SUMIFS('Capital Components'!$D:$D,'Capital Components'!$B:$B,K$5,'Capital Components'!$A:$A,$A104)*$D104</f>
        <v>77700</v>
      </c>
      <c r="L104" s="56">
        <f>SUMIFS('Capital Components'!$D:$D,'Capital Components'!$B:$B,L$5,'Capital Components'!$A:$A,$A104)*$D104</f>
        <v>20280</v>
      </c>
      <c r="M104" s="56">
        <f>SUMIFS('Capital Components'!$D:$D,'Capital Components'!$B:$B,M$5,'Capital Components'!$A:$A,$A104)*$D104</f>
        <v>4100</v>
      </c>
      <c r="N104" s="57">
        <f>SUMIFS('Capital Components'!$D:$D,'Capital Components'!$B:$B,N$5,'Capital Components'!$A:$A,$A104)*$D104</f>
        <v>2000</v>
      </c>
      <c r="O104" s="1"/>
      <c r="P104" s="1"/>
    </row>
    <row r="105" spans="1:16" hidden="1" outlineLevel="2" x14ac:dyDescent="0.25">
      <c r="A105" s="74" t="s">
        <v>19</v>
      </c>
      <c r="B105" s="4">
        <v>4</v>
      </c>
      <c r="C105" s="13">
        <f t="shared" si="23"/>
        <v>4.0999999999999996</v>
      </c>
      <c r="D105" s="3">
        <f t="shared" si="24"/>
        <v>4</v>
      </c>
      <c r="E105" s="1"/>
      <c r="F105" s="42">
        <f>D105*'Planned ships &amp; modules'!$B$10</f>
        <v>0</v>
      </c>
      <c r="G105" s="1"/>
      <c r="H105" s="55">
        <f>SUMIFS('Capital Components'!$D:$D,'Capital Components'!$B:$B,H$5,'Capital Components'!$A:$A,$A105)*$D105</f>
        <v>1840136</v>
      </c>
      <c r="I105" s="56">
        <f>SUMIFS('Capital Components'!$D:$D,'Capital Components'!$B:$B,I$5,'Capital Components'!$A:$A,$A105)*$D105</f>
        <v>398268</v>
      </c>
      <c r="J105" s="56">
        <f>SUMIFS('Capital Components'!$D:$D,'Capital Components'!$B:$B,J$5,'Capital Components'!$A:$A,$A105)*$D105</f>
        <v>164560</v>
      </c>
      <c r="K105" s="56">
        <f>SUMIFS('Capital Components'!$D:$D,'Capital Components'!$B:$B,K$5,'Capital Components'!$A:$A,$A105)*$D105</f>
        <v>27020</v>
      </c>
      <c r="L105" s="56">
        <f>SUMIFS('Capital Components'!$D:$D,'Capital Components'!$B:$B,L$5,'Capital Components'!$A:$A,$A105)*$D105</f>
        <v>7904</v>
      </c>
      <c r="M105" s="56">
        <f>SUMIFS('Capital Components'!$D:$D,'Capital Components'!$B:$B,M$5,'Capital Components'!$A:$A,$A105)*$D105</f>
        <v>1316</v>
      </c>
      <c r="N105" s="57">
        <f>SUMIFS('Capital Components'!$D:$D,'Capital Components'!$B:$B,N$5,'Capital Components'!$A:$A,$A105)*$D105</f>
        <v>600</v>
      </c>
      <c r="O105" s="1"/>
      <c r="P105" s="1"/>
    </row>
    <row r="106" spans="1:16" hidden="1" outlineLevel="2" x14ac:dyDescent="0.25">
      <c r="A106" s="74" t="s">
        <v>20</v>
      </c>
      <c r="B106" s="4">
        <v>4</v>
      </c>
      <c r="C106" s="13">
        <f t="shared" si="23"/>
        <v>4.0999999999999996</v>
      </c>
      <c r="D106" s="3">
        <f t="shared" si="24"/>
        <v>4</v>
      </c>
      <c r="E106" s="1"/>
      <c r="F106" s="42">
        <f>D106*'Planned ships &amp; modules'!$B$10</f>
        <v>0</v>
      </c>
      <c r="G106" s="1"/>
      <c r="H106" s="55">
        <f>SUMIFS('Capital Components'!$D:$D,'Capital Components'!$B:$B,H$5,'Capital Components'!$A:$A,$A106)*$D106</f>
        <v>1648608</v>
      </c>
      <c r="I106" s="56">
        <f>SUMIFS('Capital Components'!$D:$D,'Capital Components'!$B:$B,I$5,'Capital Components'!$A:$A,$A106)*$D106</f>
        <v>398276</v>
      </c>
      <c r="J106" s="56">
        <f>SUMIFS('Capital Components'!$D:$D,'Capital Components'!$B:$B,J$5,'Capital Components'!$A:$A,$A106)*$D106</f>
        <v>151476</v>
      </c>
      <c r="K106" s="56">
        <f>SUMIFS('Capital Components'!$D:$D,'Capital Components'!$B:$B,K$5,'Capital Components'!$A:$A,$A106)*$D106</f>
        <v>25024</v>
      </c>
      <c r="L106" s="56">
        <f>SUMIFS('Capital Components'!$D:$D,'Capital Components'!$B:$B,L$5,'Capital Components'!$A:$A,$A106)*$D106</f>
        <v>7612</v>
      </c>
      <c r="M106" s="56">
        <f>SUMIFS('Capital Components'!$D:$D,'Capital Components'!$B:$B,M$5,'Capital Components'!$A:$A,$A106)*$D106</f>
        <v>1092</v>
      </c>
      <c r="N106" s="57">
        <f>SUMIFS('Capital Components'!$D:$D,'Capital Components'!$B:$B,N$5,'Capital Components'!$A:$A,$A106)*$D106</f>
        <v>544</v>
      </c>
      <c r="O106" s="1"/>
      <c r="P106" s="1"/>
    </row>
    <row r="107" spans="1:16" hidden="1" outlineLevel="2" x14ac:dyDescent="0.25">
      <c r="A107" s="74" t="s">
        <v>21</v>
      </c>
      <c r="B107" s="4">
        <v>10</v>
      </c>
      <c r="C107" s="13">
        <f t="shared" si="23"/>
        <v>10.25</v>
      </c>
      <c r="D107" s="3">
        <f t="shared" si="24"/>
        <v>10</v>
      </c>
      <c r="E107" s="1"/>
      <c r="F107" s="42">
        <f>D107*'Planned ships &amp; modules'!$B$10</f>
        <v>0</v>
      </c>
      <c r="G107" s="1"/>
      <c r="H107" s="55">
        <f>SUMIFS('Capital Components'!$D:$D,'Capital Components'!$B:$B,H$5,'Capital Components'!$A:$A,$A107)*$D107</f>
        <v>4000150</v>
      </c>
      <c r="I107" s="56">
        <f>SUMIFS('Capital Components'!$D:$D,'Capital Components'!$B:$B,I$5,'Capital Components'!$A:$A,$A107)*$D107</f>
        <v>911010</v>
      </c>
      <c r="J107" s="56">
        <f>SUMIFS('Capital Components'!$D:$D,'Capital Components'!$B:$B,J$5,'Capital Components'!$A:$A,$A107)*$D107</f>
        <v>368610</v>
      </c>
      <c r="K107" s="56">
        <f>SUMIFS('Capital Components'!$D:$D,'Capital Components'!$B:$B,K$5,'Capital Components'!$A:$A,$A107)*$D107</f>
        <v>60050</v>
      </c>
      <c r="L107" s="56">
        <f>SUMIFS('Capital Components'!$D:$D,'Capital Components'!$B:$B,L$5,'Capital Components'!$A:$A,$A107)*$D107</f>
        <v>16270</v>
      </c>
      <c r="M107" s="56">
        <f>SUMIFS('Capital Components'!$D:$D,'Capital Components'!$B:$B,M$5,'Capital Components'!$A:$A,$A107)*$D107</f>
        <v>3010</v>
      </c>
      <c r="N107" s="57">
        <f>SUMIFS('Capital Components'!$D:$D,'Capital Components'!$B:$B,N$5,'Capital Components'!$A:$A,$A107)*$D107</f>
        <v>1340</v>
      </c>
      <c r="O107" s="1"/>
      <c r="P107" s="1"/>
    </row>
    <row r="108" spans="1:16" hidden="1" outlineLevel="2" x14ac:dyDescent="0.25">
      <c r="A108" s="74" t="s">
        <v>22</v>
      </c>
      <c r="B108" s="4">
        <v>10</v>
      </c>
      <c r="C108" s="13">
        <f t="shared" si="23"/>
        <v>10.25</v>
      </c>
      <c r="D108" s="3">
        <f t="shared" si="24"/>
        <v>10</v>
      </c>
      <c r="E108" s="1"/>
      <c r="F108" s="42">
        <f>D108*'Planned ships &amp; modules'!$B$10</f>
        <v>0</v>
      </c>
      <c r="G108" s="1"/>
      <c r="H108" s="55">
        <f>SUMIFS('Capital Components'!$D:$D,'Capital Components'!$B:$B,H$5,'Capital Components'!$A:$A,$A108)*$D108</f>
        <v>4498720</v>
      </c>
      <c r="I108" s="56">
        <f>SUMIFS('Capital Components'!$D:$D,'Capital Components'!$B:$B,I$5,'Capital Components'!$A:$A,$A108)*$D108</f>
        <v>946460</v>
      </c>
      <c r="J108" s="56">
        <f>SUMIFS('Capital Components'!$D:$D,'Capital Components'!$B:$B,J$5,'Capital Components'!$A:$A,$A108)*$D108</f>
        <v>389510</v>
      </c>
      <c r="K108" s="56">
        <f>SUMIFS('Capital Components'!$D:$D,'Capital Components'!$B:$B,K$5,'Capital Components'!$A:$A,$A108)*$D108</f>
        <v>65550</v>
      </c>
      <c r="L108" s="56">
        <f>SUMIFS('Capital Components'!$D:$D,'Capital Components'!$B:$B,L$5,'Capital Components'!$A:$A,$A108)*$D108</f>
        <v>18340</v>
      </c>
      <c r="M108" s="56">
        <f>SUMIFS('Capital Components'!$D:$D,'Capital Components'!$B:$B,M$5,'Capital Components'!$A:$A,$A108)*$D108</f>
        <v>3140</v>
      </c>
      <c r="N108" s="57">
        <f>SUMIFS('Capital Components'!$D:$D,'Capital Components'!$B:$B,N$5,'Capital Components'!$A:$A,$A108)*$D108</f>
        <v>1490</v>
      </c>
      <c r="O108" s="1"/>
      <c r="P108" s="1"/>
    </row>
    <row r="109" spans="1:16" ht="15.75" hidden="1" outlineLevel="2" thickBot="1" x14ac:dyDescent="0.3">
      <c r="A109" s="74" t="s">
        <v>23</v>
      </c>
      <c r="B109" s="4">
        <v>10</v>
      </c>
      <c r="C109" s="13">
        <f t="shared" si="23"/>
        <v>10.25</v>
      </c>
      <c r="D109" s="3">
        <f t="shared" si="24"/>
        <v>10</v>
      </c>
      <c r="E109" s="1"/>
      <c r="F109" s="42">
        <f>D109*'Planned ships &amp; modules'!$B$10</f>
        <v>0</v>
      </c>
      <c r="G109" s="1"/>
      <c r="H109" s="55">
        <f>SUMIFS('Capital Components'!$D:$D,'Capital Components'!$B:$B,H$5,'Capital Components'!$A:$A,$A109)*$D109</f>
        <v>5201010</v>
      </c>
      <c r="I109" s="56">
        <f>SUMIFS('Capital Components'!$D:$D,'Capital Components'!$B:$B,I$5,'Capital Components'!$A:$A,$A109)*$D109</f>
        <v>1712830</v>
      </c>
      <c r="J109" s="56">
        <f>SUMIFS('Capital Components'!$D:$D,'Capital Components'!$B:$B,J$5,'Capital Components'!$A:$A,$A109)*$D109</f>
        <v>480750</v>
      </c>
      <c r="K109" s="56">
        <f>SUMIFS('Capital Components'!$D:$D,'Capital Components'!$B:$B,K$5,'Capital Components'!$A:$A,$A109)*$D109</f>
        <v>81250</v>
      </c>
      <c r="L109" s="56">
        <f>SUMIFS('Capital Components'!$D:$D,'Capital Components'!$B:$B,L$5,'Capital Components'!$A:$A,$A109)*$D109</f>
        <v>22190</v>
      </c>
      <c r="M109" s="56">
        <f>SUMIFS('Capital Components'!$D:$D,'Capital Components'!$B:$B,M$5,'Capital Components'!$A:$A,$A109)*$D109</f>
        <v>4120</v>
      </c>
      <c r="N109" s="57">
        <f>SUMIFS('Capital Components'!$D:$D,'Capital Components'!$B:$B,N$5,'Capital Components'!$A:$A,$A109)*$D109</f>
        <v>1870</v>
      </c>
      <c r="O109" s="1"/>
      <c r="P109" s="1"/>
    </row>
    <row r="110" spans="1:16" ht="15.75" outlineLevel="1" collapsed="1" thickBot="1" x14ac:dyDescent="0.3">
      <c r="A110" s="1"/>
      <c r="B110" s="1"/>
      <c r="C110" s="1"/>
      <c r="D110" s="1"/>
      <c r="E110" s="1"/>
      <c r="F110" s="1"/>
      <c r="G110" s="1"/>
      <c r="H110" s="48">
        <f>SUM(H98:H109)</f>
        <v>49896847</v>
      </c>
      <c r="I110" s="48">
        <f t="shared" ref="I110" si="25">SUM(I98:I109)</f>
        <v>12131782</v>
      </c>
      <c r="J110" s="48">
        <f t="shared" ref="J110" si="26">SUM(J98:J109)</f>
        <v>4512257</v>
      </c>
      <c r="K110" s="48">
        <f t="shared" ref="K110" si="27">SUM(K98:K109)</f>
        <v>711854</v>
      </c>
      <c r="L110" s="48">
        <f t="shared" ref="L110" si="28">SUM(L98:L109)</f>
        <v>199512</v>
      </c>
      <c r="M110" s="48">
        <f t="shared" ref="M110" si="29">SUM(M98:M109)</f>
        <v>36192</v>
      </c>
      <c r="N110" s="49">
        <f t="shared" ref="N110" si="30">SUM(N98:N109)</f>
        <v>15713</v>
      </c>
      <c r="O110" s="67">
        <f>H110*Overview!$B$2+I110*Overview!$B$3+J110*Overview!$B$4+K110*Overview!$B$5+L110*Overview!$B$6+M110*Overview!$B$7+N110*Overview!$B$8</f>
        <v>884872143.46000004</v>
      </c>
      <c r="P110" s="1"/>
    </row>
    <row r="111" spans="1:16" ht="15.75" outlineLevel="1" thickBot="1" x14ac:dyDescent="0.3">
      <c r="A111" s="1"/>
      <c r="B111" s="1"/>
      <c r="C111" s="1"/>
      <c r="D111" s="1"/>
      <c r="E111" s="1"/>
      <c r="F111" s="1"/>
      <c r="G111" s="1"/>
      <c r="H111" s="59"/>
      <c r="I111" s="59"/>
      <c r="J111" s="59"/>
      <c r="K111" s="59"/>
      <c r="L111" s="59"/>
      <c r="M111" s="59"/>
      <c r="N111" s="59"/>
      <c r="O111" s="1"/>
      <c r="P111" s="1"/>
    </row>
    <row r="112" spans="1:16" ht="15.75" outlineLevel="1" thickBot="1" x14ac:dyDescent="0.3">
      <c r="A112" s="69" t="s">
        <v>33</v>
      </c>
      <c r="B112" s="69"/>
      <c r="C112" s="70">
        <v>3</v>
      </c>
      <c r="D112" s="69"/>
      <c r="E112" s="1"/>
      <c r="F112" s="39" t="s">
        <v>106</v>
      </c>
      <c r="G112" s="1"/>
      <c r="H112" s="51" t="s">
        <v>0</v>
      </c>
      <c r="I112" s="52" t="s">
        <v>1</v>
      </c>
      <c r="J112" s="53" t="s">
        <v>2</v>
      </c>
      <c r="K112" s="52" t="s">
        <v>3</v>
      </c>
      <c r="L112" s="53" t="s">
        <v>4</v>
      </c>
      <c r="M112" s="52" t="s">
        <v>5</v>
      </c>
      <c r="N112" s="54" t="s">
        <v>6</v>
      </c>
      <c r="O112" s="1"/>
      <c r="P112" s="1"/>
    </row>
    <row r="113" spans="1:16" hidden="1" outlineLevel="2" x14ac:dyDescent="0.25">
      <c r="A113" s="74" t="s">
        <v>7</v>
      </c>
      <c r="B113" s="4">
        <v>6</v>
      </c>
      <c r="C113" s="72">
        <f t="shared" ref="C113:C124" si="31">B113*(1+(0.1/(1+$C$112)))</f>
        <v>6.1499999999999995</v>
      </c>
      <c r="D113" s="73">
        <f>ROUND(C113,0)</f>
        <v>6</v>
      </c>
      <c r="E113" s="1"/>
      <c r="F113" s="42">
        <f>D113*'Planned ships &amp; modules'!$B$11</f>
        <v>0</v>
      </c>
      <c r="G113" s="1"/>
      <c r="H113" s="64">
        <f>SUMIFS('Capital Components'!$D:$D,'Capital Components'!$B:$B,H$5,'Capital Components'!$A:$A,$A113)*$D113</f>
        <v>2559972</v>
      </c>
      <c r="I113" s="65">
        <f>SUMIFS('Capital Components'!$D:$D,'Capital Components'!$B:$B,I$5,'Capital Components'!$A:$A,$A113)*$D113</f>
        <v>601212</v>
      </c>
      <c r="J113" s="65">
        <f>SUMIFS('Capital Components'!$D:$D,'Capital Components'!$B:$B,J$5,'Capital Components'!$A:$A,$A113)*$D113</f>
        <v>234408</v>
      </c>
      <c r="K113" s="65">
        <f>SUMIFS('Capital Components'!$D:$D,'Capital Components'!$B:$B,K$5,'Capital Components'!$A:$A,$A113)*$D113</f>
        <v>38466</v>
      </c>
      <c r="L113" s="65">
        <f>SUMIFS('Capital Components'!$D:$D,'Capital Components'!$B:$B,L$5,'Capital Components'!$A:$A,$A113)*$D113</f>
        <v>11586</v>
      </c>
      <c r="M113" s="65">
        <f>SUMIFS('Capital Components'!$D:$D,'Capital Components'!$B:$B,M$5,'Capital Components'!$A:$A,$A113)*$D113</f>
        <v>1848</v>
      </c>
      <c r="N113" s="66">
        <f>SUMIFS('Capital Components'!$D:$D,'Capital Components'!$B:$B,N$5,'Capital Components'!$A:$A,$A113)*$D113</f>
        <v>822</v>
      </c>
      <c r="O113" s="1"/>
      <c r="P113" s="1"/>
    </row>
    <row r="114" spans="1:16" hidden="1" outlineLevel="2" x14ac:dyDescent="0.25">
      <c r="A114" s="74" t="s">
        <v>8</v>
      </c>
      <c r="B114" s="4">
        <v>3</v>
      </c>
      <c r="C114" s="16">
        <f t="shared" si="31"/>
        <v>3.0749999999999997</v>
      </c>
      <c r="D114" s="3">
        <f t="shared" ref="D114:D124" si="32">ROUND(C114,0)</f>
        <v>3</v>
      </c>
      <c r="E114" s="1"/>
      <c r="F114" s="42">
        <f>D114*'Planned ships &amp; modules'!$B$11</f>
        <v>0</v>
      </c>
      <c r="G114" s="1"/>
      <c r="H114" s="55">
        <f>SUMIFS('Capital Components'!$D:$D,'Capital Components'!$B:$B,H$5,'Capital Components'!$A:$A,$A114)*$D114</f>
        <v>884559</v>
      </c>
      <c r="I114" s="56">
        <f>SUMIFS('Capital Components'!$D:$D,'Capital Components'!$B:$B,I$5,'Capital Components'!$A:$A,$A114)*$D114</f>
        <v>291744</v>
      </c>
      <c r="J114" s="56">
        <f>SUMIFS('Capital Components'!$D:$D,'Capital Components'!$B:$B,J$5,'Capital Components'!$A:$A,$A114)*$D114</f>
        <v>106986</v>
      </c>
      <c r="K114" s="56">
        <f>SUMIFS('Capital Components'!$D:$D,'Capital Components'!$B:$B,K$5,'Capital Components'!$A:$A,$A114)*$D114</f>
        <v>17421</v>
      </c>
      <c r="L114" s="56">
        <f>SUMIFS('Capital Components'!$D:$D,'Capital Components'!$B:$B,L$5,'Capital Components'!$A:$A,$A114)*$D114</f>
        <v>4980</v>
      </c>
      <c r="M114" s="56">
        <f>SUMIFS('Capital Components'!$D:$D,'Capital Components'!$B:$B,M$5,'Capital Components'!$A:$A,$A114)*$D114</f>
        <v>894</v>
      </c>
      <c r="N114" s="57">
        <f>SUMIFS('Capital Components'!$D:$D,'Capital Components'!$B:$B,N$5,'Capital Components'!$A:$A,$A114)*$D114</f>
        <v>378</v>
      </c>
      <c r="O114" s="1"/>
      <c r="P114" s="1"/>
    </row>
    <row r="115" spans="1:16" hidden="1" outlineLevel="2" x14ac:dyDescent="0.25">
      <c r="A115" s="74" t="s">
        <v>11</v>
      </c>
      <c r="B115" s="4">
        <v>6</v>
      </c>
      <c r="C115" s="16">
        <f t="shared" si="31"/>
        <v>6.1499999999999995</v>
      </c>
      <c r="D115" s="3">
        <f t="shared" si="32"/>
        <v>6</v>
      </c>
      <c r="E115" s="1"/>
      <c r="F115" s="42">
        <f>D115*'Planned ships &amp; modules'!$B$11</f>
        <v>0</v>
      </c>
      <c r="G115" s="1"/>
      <c r="H115" s="55">
        <f>SUMIFS('Capital Components'!$D:$D,'Capital Components'!$B:$B,H$5,'Capital Components'!$A:$A,$A115)*$D115</f>
        <v>2314152</v>
      </c>
      <c r="I115" s="56">
        <f>SUMIFS('Capital Components'!$D:$D,'Capital Components'!$B:$B,I$5,'Capital Components'!$A:$A,$A115)*$D115</f>
        <v>601170</v>
      </c>
      <c r="J115" s="56">
        <f>SUMIFS('Capital Components'!$D:$D,'Capital Components'!$B:$B,J$5,'Capital Components'!$A:$A,$A115)*$D115</f>
        <v>238662</v>
      </c>
      <c r="K115" s="56">
        <f>SUMIFS('Capital Components'!$D:$D,'Capital Components'!$B:$B,K$5,'Capital Components'!$A:$A,$A115)*$D115</f>
        <v>35610</v>
      </c>
      <c r="L115" s="56">
        <f>SUMIFS('Capital Components'!$D:$D,'Capital Components'!$B:$B,L$5,'Capital Components'!$A:$A,$A115)*$D115</f>
        <v>10050</v>
      </c>
      <c r="M115" s="56">
        <f>SUMIFS('Capital Components'!$D:$D,'Capital Components'!$B:$B,M$5,'Capital Components'!$A:$A,$A115)*$D115</f>
        <v>1758</v>
      </c>
      <c r="N115" s="57">
        <f>SUMIFS('Capital Components'!$D:$D,'Capital Components'!$B:$B,N$5,'Capital Components'!$A:$A,$A115)*$D115</f>
        <v>798</v>
      </c>
      <c r="O115" s="1"/>
      <c r="P115" s="1"/>
    </row>
    <row r="116" spans="1:16" hidden="1" outlineLevel="2" x14ac:dyDescent="0.25">
      <c r="A116" s="74" t="s">
        <v>12</v>
      </c>
      <c r="B116" s="4">
        <v>3</v>
      </c>
      <c r="C116" s="16">
        <f t="shared" si="31"/>
        <v>3.0749999999999997</v>
      </c>
      <c r="D116" s="3">
        <f t="shared" si="32"/>
        <v>3</v>
      </c>
      <c r="E116" s="1"/>
      <c r="F116" s="42">
        <f>D116*'Planned ships &amp; modules'!$B$11</f>
        <v>0</v>
      </c>
      <c r="G116" s="1"/>
      <c r="H116" s="55">
        <f>SUMIFS('Capital Components'!$D:$D,'Capital Components'!$B:$B,H$5,'Capital Components'!$A:$A,$A116)*$D116</f>
        <v>1050216</v>
      </c>
      <c r="I116" s="56">
        <f>SUMIFS('Capital Components'!$D:$D,'Capital Components'!$B:$B,I$5,'Capital Components'!$A:$A,$A116)*$D116</f>
        <v>253692</v>
      </c>
      <c r="J116" s="56">
        <f>SUMIFS('Capital Components'!$D:$D,'Capital Components'!$B:$B,J$5,'Capital Components'!$A:$A,$A116)*$D116</f>
        <v>102069</v>
      </c>
      <c r="K116" s="56">
        <f>SUMIFS('Capital Components'!$D:$D,'Capital Components'!$B:$B,K$5,'Capital Components'!$A:$A,$A116)*$D116</f>
        <v>13809</v>
      </c>
      <c r="L116" s="56">
        <f>SUMIFS('Capital Components'!$D:$D,'Capital Components'!$B:$B,L$5,'Capital Components'!$A:$A,$A116)*$D116</f>
        <v>4140</v>
      </c>
      <c r="M116" s="56">
        <f>SUMIFS('Capital Components'!$D:$D,'Capital Components'!$B:$B,M$5,'Capital Components'!$A:$A,$A116)*$D116</f>
        <v>726</v>
      </c>
      <c r="N116" s="57">
        <f>SUMIFS('Capital Components'!$D:$D,'Capital Components'!$B:$B,N$5,'Capital Components'!$A:$A,$A116)*$D116</f>
        <v>285</v>
      </c>
      <c r="O116" s="1"/>
      <c r="P116" s="1"/>
    </row>
    <row r="117" spans="1:16" hidden="1" outlineLevel="2" x14ac:dyDescent="0.25">
      <c r="A117" s="74" t="s">
        <v>13</v>
      </c>
      <c r="B117" s="4">
        <v>10</v>
      </c>
      <c r="C117" s="16">
        <f t="shared" si="31"/>
        <v>10.25</v>
      </c>
      <c r="D117" s="3">
        <f t="shared" si="32"/>
        <v>10</v>
      </c>
      <c r="E117" s="1"/>
      <c r="F117" s="42">
        <f>D117*'Planned ships &amp; modules'!$B$11</f>
        <v>0</v>
      </c>
      <c r="G117" s="1"/>
      <c r="H117" s="55">
        <f>SUMIFS('Capital Components'!$D:$D,'Capital Components'!$B:$B,H$5,'Capital Components'!$A:$A,$A117)*$D117</f>
        <v>5261280</v>
      </c>
      <c r="I117" s="56">
        <f>SUMIFS('Capital Components'!$D:$D,'Capital Components'!$B:$B,I$5,'Capital Components'!$A:$A,$A117)*$D117</f>
        <v>1313550</v>
      </c>
      <c r="J117" s="56">
        <f>SUMIFS('Capital Components'!$D:$D,'Capital Components'!$B:$B,J$5,'Capital Components'!$A:$A,$A117)*$D117</f>
        <v>462580</v>
      </c>
      <c r="K117" s="56">
        <f>SUMIFS('Capital Components'!$D:$D,'Capital Components'!$B:$B,K$5,'Capital Components'!$A:$A,$A117)*$D117</f>
        <v>84050</v>
      </c>
      <c r="L117" s="56">
        <f>SUMIFS('Capital Components'!$D:$D,'Capital Components'!$B:$B,L$5,'Capital Components'!$A:$A,$A117)*$D117</f>
        <v>24150</v>
      </c>
      <c r="M117" s="56">
        <f>SUMIFS('Capital Components'!$D:$D,'Capital Components'!$B:$B,M$5,'Capital Components'!$A:$A,$A117)*$D117</f>
        <v>4230</v>
      </c>
      <c r="N117" s="57">
        <f>SUMIFS('Capital Components'!$D:$D,'Capital Components'!$B:$B,N$5,'Capital Components'!$A:$A,$A117)*$D117</f>
        <v>1960</v>
      </c>
      <c r="O117" s="1"/>
      <c r="P117" s="1"/>
    </row>
    <row r="118" spans="1:16" hidden="1" outlineLevel="2" x14ac:dyDescent="0.25">
      <c r="A118" s="74" t="s">
        <v>15</v>
      </c>
      <c r="B118" s="71">
        <v>48</v>
      </c>
      <c r="C118" s="16">
        <f t="shared" si="31"/>
        <v>49.199999999999996</v>
      </c>
      <c r="D118" s="3">
        <f t="shared" si="32"/>
        <v>49</v>
      </c>
      <c r="E118" s="1"/>
      <c r="F118" s="42">
        <f>D118*'Planned ships &amp; modules'!$B$11</f>
        <v>0</v>
      </c>
      <c r="G118" s="1"/>
      <c r="H118" s="55">
        <f>SUMIFS('Capital Components'!$D:$D,'Capital Components'!$B:$B,H$5,'Capital Components'!$A:$A,$A118)*$D118</f>
        <v>15339940</v>
      </c>
      <c r="I118" s="56">
        <f>SUMIFS('Capital Components'!$D:$D,'Capital Components'!$B:$B,I$5,'Capital Components'!$A:$A,$A118)*$D118</f>
        <v>3678430</v>
      </c>
      <c r="J118" s="56">
        <f>SUMIFS('Capital Components'!$D:$D,'Capital Components'!$B:$B,J$5,'Capital Components'!$A:$A,$A118)*$D118</f>
        <v>1472842</v>
      </c>
      <c r="K118" s="56">
        <f>SUMIFS('Capital Components'!$D:$D,'Capital Components'!$B:$B,K$5,'Capital Components'!$A:$A,$A118)*$D118</f>
        <v>198793</v>
      </c>
      <c r="L118" s="56">
        <f>SUMIFS('Capital Components'!$D:$D,'Capital Components'!$B:$B,L$5,'Capital Components'!$A:$A,$A118)*$D118</f>
        <v>55566</v>
      </c>
      <c r="M118" s="56">
        <f>SUMIFS('Capital Components'!$D:$D,'Capital Components'!$B:$B,M$5,'Capital Components'!$A:$A,$A118)*$D118</f>
        <v>10731</v>
      </c>
      <c r="N118" s="57">
        <f>SUMIFS('Capital Components'!$D:$D,'Capital Components'!$B:$B,N$5,'Capital Components'!$A:$A,$A118)*$D118</f>
        <v>3773</v>
      </c>
      <c r="O118" s="1"/>
      <c r="P118" s="1"/>
    </row>
    <row r="119" spans="1:16" hidden="1" outlineLevel="2" x14ac:dyDescent="0.25">
      <c r="A119" s="74" t="s">
        <v>17</v>
      </c>
      <c r="B119" s="4">
        <v>10</v>
      </c>
      <c r="C119" s="16">
        <f t="shared" si="31"/>
        <v>10.25</v>
      </c>
      <c r="D119" s="3">
        <f t="shared" si="32"/>
        <v>10</v>
      </c>
      <c r="E119" s="1"/>
      <c r="F119" s="42">
        <f>D119*'Planned ships &amp; modules'!$B$11</f>
        <v>0</v>
      </c>
      <c r="G119" s="1"/>
      <c r="H119" s="55">
        <f>SUMIFS('Capital Components'!$D:$D,'Capital Components'!$B:$B,H$5,'Capital Components'!$A:$A,$A119)*$D119</f>
        <v>6762470</v>
      </c>
      <c r="I119" s="56">
        <f>SUMIFS('Capital Components'!$D:$D,'Capital Components'!$B:$B,I$5,'Capital Components'!$A:$A,$A119)*$D119</f>
        <v>1286910</v>
      </c>
      <c r="J119" s="56">
        <f>SUMIFS('Capital Components'!$D:$D,'Capital Components'!$B:$B,J$5,'Capital Components'!$A:$A,$A119)*$D119</f>
        <v>450100</v>
      </c>
      <c r="K119" s="56">
        <f>SUMIFS('Capital Components'!$D:$D,'Capital Components'!$B:$B,K$5,'Capital Components'!$A:$A,$A119)*$D119</f>
        <v>77700</v>
      </c>
      <c r="L119" s="56">
        <f>SUMIFS('Capital Components'!$D:$D,'Capital Components'!$B:$B,L$5,'Capital Components'!$A:$A,$A119)*$D119</f>
        <v>20280</v>
      </c>
      <c r="M119" s="56">
        <f>SUMIFS('Capital Components'!$D:$D,'Capital Components'!$B:$B,M$5,'Capital Components'!$A:$A,$A119)*$D119</f>
        <v>4100</v>
      </c>
      <c r="N119" s="57">
        <f>SUMIFS('Capital Components'!$D:$D,'Capital Components'!$B:$B,N$5,'Capital Components'!$A:$A,$A119)*$D119</f>
        <v>2000</v>
      </c>
      <c r="O119" s="1"/>
      <c r="P119" s="1"/>
    </row>
    <row r="120" spans="1:16" hidden="1" outlineLevel="2" x14ac:dyDescent="0.25">
      <c r="A120" s="74" t="s">
        <v>19</v>
      </c>
      <c r="B120" s="4">
        <v>8</v>
      </c>
      <c r="C120" s="16">
        <f t="shared" si="31"/>
        <v>8.1999999999999993</v>
      </c>
      <c r="D120" s="3">
        <f t="shared" si="32"/>
        <v>8</v>
      </c>
      <c r="E120" s="1"/>
      <c r="F120" s="42">
        <f>D120*'Planned ships &amp; modules'!$B$11</f>
        <v>0</v>
      </c>
      <c r="G120" s="1"/>
      <c r="H120" s="55">
        <f>SUMIFS('Capital Components'!$D:$D,'Capital Components'!$B:$B,H$5,'Capital Components'!$A:$A,$A120)*$D120</f>
        <v>3680272</v>
      </c>
      <c r="I120" s="56">
        <f>SUMIFS('Capital Components'!$D:$D,'Capital Components'!$B:$B,I$5,'Capital Components'!$A:$A,$A120)*$D120</f>
        <v>796536</v>
      </c>
      <c r="J120" s="56">
        <f>SUMIFS('Capital Components'!$D:$D,'Capital Components'!$B:$B,J$5,'Capital Components'!$A:$A,$A120)*$D120</f>
        <v>329120</v>
      </c>
      <c r="K120" s="56">
        <f>SUMIFS('Capital Components'!$D:$D,'Capital Components'!$B:$B,K$5,'Capital Components'!$A:$A,$A120)*$D120</f>
        <v>54040</v>
      </c>
      <c r="L120" s="56">
        <f>SUMIFS('Capital Components'!$D:$D,'Capital Components'!$B:$B,L$5,'Capital Components'!$A:$A,$A120)*$D120</f>
        <v>15808</v>
      </c>
      <c r="M120" s="56">
        <f>SUMIFS('Capital Components'!$D:$D,'Capital Components'!$B:$B,M$5,'Capital Components'!$A:$A,$A120)*$D120</f>
        <v>2632</v>
      </c>
      <c r="N120" s="57">
        <f>SUMIFS('Capital Components'!$D:$D,'Capital Components'!$B:$B,N$5,'Capital Components'!$A:$A,$A120)*$D120</f>
        <v>1200</v>
      </c>
      <c r="O120" s="1"/>
      <c r="P120" s="1"/>
    </row>
    <row r="121" spans="1:16" hidden="1" outlineLevel="2" x14ac:dyDescent="0.25">
      <c r="A121" s="74" t="s">
        <v>20</v>
      </c>
      <c r="B121" s="4">
        <v>10</v>
      </c>
      <c r="C121" s="16">
        <f t="shared" si="31"/>
        <v>10.25</v>
      </c>
      <c r="D121" s="3">
        <f t="shared" si="32"/>
        <v>10</v>
      </c>
      <c r="E121" s="1"/>
      <c r="F121" s="42">
        <f>D121*'Planned ships &amp; modules'!$B$11</f>
        <v>0</v>
      </c>
      <c r="G121" s="1"/>
      <c r="H121" s="55">
        <f>SUMIFS('Capital Components'!$D:$D,'Capital Components'!$B:$B,H$5,'Capital Components'!$A:$A,$A121)*$D121</f>
        <v>4121520</v>
      </c>
      <c r="I121" s="56">
        <f>SUMIFS('Capital Components'!$D:$D,'Capital Components'!$B:$B,I$5,'Capital Components'!$A:$A,$A121)*$D121</f>
        <v>995690</v>
      </c>
      <c r="J121" s="56">
        <f>SUMIFS('Capital Components'!$D:$D,'Capital Components'!$B:$B,J$5,'Capital Components'!$A:$A,$A121)*$D121</f>
        <v>378690</v>
      </c>
      <c r="K121" s="56">
        <f>SUMIFS('Capital Components'!$D:$D,'Capital Components'!$B:$B,K$5,'Capital Components'!$A:$A,$A121)*$D121</f>
        <v>62560</v>
      </c>
      <c r="L121" s="56">
        <f>SUMIFS('Capital Components'!$D:$D,'Capital Components'!$B:$B,L$5,'Capital Components'!$A:$A,$A121)*$D121</f>
        <v>19030</v>
      </c>
      <c r="M121" s="56">
        <f>SUMIFS('Capital Components'!$D:$D,'Capital Components'!$B:$B,M$5,'Capital Components'!$A:$A,$A121)*$D121</f>
        <v>2730</v>
      </c>
      <c r="N121" s="57">
        <f>SUMIFS('Capital Components'!$D:$D,'Capital Components'!$B:$B,N$5,'Capital Components'!$A:$A,$A121)*$D121</f>
        <v>1360</v>
      </c>
      <c r="O121" s="1"/>
      <c r="P121" s="1"/>
    </row>
    <row r="122" spans="1:16" hidden="1" outlineLevel="2" x14ac:dyDescent="0.25">
      <c r="A122" s="74" t="s">
        <v>21</v>
      </c>
      <c r="B122" s="4">
        <v>5</v>
      </c>
      <c r="C122" s="16">
        <f t="shared" si="31"/>
        <v>5.125</v>
      </c>
      <c r="D122" s="3">
        <f t="shared" si="32"/>
        <v>5</v>
      </c>
      <c r="E122" s="1"/>
      <c r="F122" s="42">
        <f>D122*'Planned ships &amp; modules'!$B$11</f>
        <v>0</v>
      </c>
      <c r="G122" s="1"/>
      <c r="H122" s="55">
        <f>SUMIFS('Capital Components'!$D:$D,'Capital Components'!$B:$B,H$5,'Capital Components'!$A:$A,$A122)*$D122</f>
        <v>2000075</v>
      </c>
      <c r="I122" s="56">
        <f>SUMIFS('Capital Components'!$D:$D,'Capital Components'!$B:$B,I$5,'Capital Components'!$A:$A,$A122)*$D122</f>
        <v>455505</v>
      </c>
      <c r="J122" s="56">
        <f>SUMIFS('Capital Components'!$D:$D,'Capital Components'!$B:$B,J$5,'Capital Components'!$A:$A,$A122)*$D122</f>
        <v>184305</v>
      </c>
      <c r="K122" s="56">
        <f>SUMIFS('Capital Components'!$D:$D,'Capital Components'!$B:$B,K$5,'Capital Components'!$A:$A,$A122)*$D122</f>
        <v>30025</v>
      </c>
      <c r="L122" s="56">
        <f>SUMIFS('Capital Components'!$D:$D,'Capital Components'!$B:$B,L$5,'Capital Components'!$A:$A,$A122)*$D122</f>
        <v>8135</v>
      </c>
      <c r="M122" s="56">
        <f>SUMIFS('Capital Components'!$D:$D,'Capital Components'!$B:$B,M$5,'Capital Components'!$A:$A,$A122)*$D122</f>
        <v>1505</v>
      </c>
      <c r="N122" s="57">
        <f>SUMIFS('Capital Components'!$D:$D,'Capital Components'!$B:$B,N$5,'Capital Components'!$A:$A,$A122)*$D122</f>
        <v>670</v>
      </c>
      <c r="O122" s="1"/>
      <c r="P122" s="1"/>
    </row>
    <row r="123" spans="1:16" hidden="1" outlineLevel="2" x14ac:dyDescent="0.25">
      <c r="A123" s="74" t="s">
        <v>22</v>
      </c>
      <c r="B123" s="4">
        <v>8</v>
      </c>
      <c r="C123" s="16">
        <f t="shared" si="31"/>
        <v>8.1999999999999993</v>
      </c>
      <c r="D123" s="3">
        <f t="shared" si="32"/>
        <v>8</v>
      </c>
      <c r="E123" s="1"/>
      <c r="F123" s="42">
        <f>D123*'Planned ships &amp; modules'!$B$11</f>
        <v>0</v>
      </c>
      <c r="G123" s="1"/>
      <c r="H123" s="55">
        <f>SUMIFS('Capital Components'!$D:$D,'Capital Components'!$B:$B,H$5,'Capital Components'!$A:$A,$A123)*$D123</f>
        <v>3598976</v>
      </c>
      <c r="I123" s="56">
        <f>SUMIFS('Capital Components'!$D:$D,'Capital Components'!$B:$B,I$5,'Capital Components'!$A:$A,$A123)*$D123</f>
        <v>757168</v>
      </c>
      <c r="J123" s="56">
        <f>SUMIFS('Capital Components'!$D:$D,'Capital Components'!$B:$B,J$5,'Capital Components'!$A:$A,$A123)*$D123</f>
        <v>311608</v>
      </c>
      <c r="K123" s="56">
        <f>SUMIFS('Capital Components'!$D:$D,'Capital Components'!$B:$B,K$5,'Capital Components'!$A:$A,$A123)*$D123</f>
        <v>52440</v>
      </c>
      <c r="L123" s="56">
        <f>SUMIFS('Capital Components'!$D:$D,'Capital Components'!$B:$B,L$5,'Capital Components'!$A:$A,$A123)*$D123</f>
        <v>14672</v>
      </c>
      <c r="M123" s="56">
        <f>SUMIFS('Capital Components'!$D:$D,'Capital Components'!$B:$B,M$5,'Capital Components'!$A:$A,$A123)*$D123</f>
        <v>2512</v>
      </c>
      <c r="N123" s="57">
        <f>SUMIFS('Capital Components'!$D:$D,'Capital Components'!$B:$B,N$5,'Capital Components'!$A:$A,$A123)*$D123</f>
        <v>1192</v>
      </c>
      <c r="O123" s="1"/>
      <c r="P123" s="1"/>
    </row>
    <row r="124" spans="1:16" ht="15.75" hidden="1" outlineLevel="2" thickBot="1" x14ac:dyDescent="0.3">
      <c r="A124" s="74" t="s">
        <v>23</v>
      </c>
      <c r="B124" s="4">
        <v>10</v>
      </c>
      <c r="C124" s="16">
        <f t="shared" si="31"/>
        <v>10.25</v>
      </c>
      <c r="D124" s="3">
        <f t="shared" si="32"/>
        <v>10</v>
      </c>
      <c r="E124" s="1"/>
      <c r="F124" s="42">
        <f>D124*'Planned ships &amp; modules'!$B$11</f>
        <v>0</v>
      </c>
      <c r="G124" s="1"/>
      <c r="H124" s="55">
        <f>SUMIFS('Capital Components'!$D:$D,'Capital Components'!$B:$B,H$5,'Capital Components'!$A:$A,$A124)*$D124</f>
        <v>5201010</v>
      </c>
      <c r="I124" s="56">
        <f>SUMIFS('Capital Components'!$D:$D,'Capital Components'!$B:$B,I$5,'Capital Components'!$A:$A,$A124)*$D124</f>
        <v>1712830</v>
      </c>
      <c r="J124" s="56">
        <f>SUMIFS('Capital Components'!$D:$D,'Capital Components'!$B:$B,J$5,'Capital Components'!$A:$A,$A124)*$D124</f>
        <v>480750</v>
      </c>
      <c r="K124" s="56">
        <f>SUMIFS('Capital Components'!$D:$D,'Capital Components'!$B:$B,K$5,'Capital Components'!$A:$A,$A124)*$D124</f>
        <v>81250</v>
      </c>
      <c r="L124" s="56">
        <f>SUMIFS('Capital Components'!$D:$D,'Capital Components'!$B:$B,L$5,'Capital Components'!$A:$A,$A124)*$D124</f>
        <v>22190</v>
      </c>
      <c r="M124" s="56">
        <f>SUMIFS('Capital Components'!$D:$D,'Capital Components'!$B:$B,M$5,'Capital Components'!$A:$A,$A124)*$D124</f>
        <v>4120</v>
      </c>
      <c r="N124" s="57">
        <f>SUMIFS('Capital Components'!$D:$D,'Capital Components'!$B:$B,N$5,'Capital Components'!$A:$A,$A124)*$D124</f>
        <v>1870</v>
      </c>
      <c r="O124" s="1"/>
      <c r="P124" s="1"/>
    </row>
    <row r="125" spans="1:16" ht="15.75" outlineLevel="1" collapsed="1" thickBot="1" x14ac:dyDescent="0.3">
      <c r="A125" s="1"/>
      <c r="B125" s="1"/>
      <c r="C125" s="1"/>
      <c r="D125" s="1"/>
      <c r="E125" s="1"/>
      <c r="F125" s="1"/>
      <c r="G125" s="1"/>
      <c r="H125" s="48">
        <f>SUM(H113:H124)</f>
        <v>52774442</v>
      </c>
      <c r="I125" s="48">
        <f t="shared" ref="I125" si="33">SUM(I113:I124)</f>
        <v>12744437</v>
      </c>
      <c r="J125" s="48">
        <f t="shared" ref="J125" si="34">SUM(J113:J124)</f>
        <v>4752120</v>
      </c>
      <c r="K125" s="48">
        <f t="shared" ref="K125" si="35">SUM(K113:K124)</f>
        <v>746164</v>
      </c>
      <c r="L125" s="48">
        <f t="shared" ref="L125" si="36">SUM(L113:L124)</f>
        <v>210587</v>
      </c>
      <c r="M125" s="48">
        <f t="shared" ref="M125" si="37">SUM(M113:M124)</f>
        <v>37786</v>
      </c>
      <c r="N125" s="49">
        <f t="shared" ref="N125" si="38">SUM(N113:N124)</f>
        <v>16308</v>
      </c>
      <c r="O125" s="67">
        <f>H125*Overview!$B$2+I125*Overview!$B$3+J125*Overview!$B$4+K125*Overview!$B$5+L125*Overview!$B$6+M125*Overview!$B$7+N125*Overview!$B$8</f>
        <v>931857354.20000005</v>
      </c>
      <c r="P125" s="1"/>
    </row>
    <row r="126" spans="1:16" outlineLevel="1" x14ac:dyDescent="0.25">
      <c r="A126" s="1"/>
      <c r="B126" s="1"/>
      <c r="C126" s="1"/>
      <c r="D126" s="1"/>
      <c r="E126" s="1"/>
      <c r="F126" s="1"/>
      <c r="G126" s="1"/>
      <c r="H126" s="59"/>
      <c r="I126" s="59"/>
      <c r="J126" s="59"/>
      <c r="K126" s="59"/>
      <c r="L126" s="59"/>
      <c r="M126" s="59"/>
      <c r="N126" s="59"/>
      <c r="O126" s="130"/>
      <c r="P126" s="1"/>
    </row>
    <row r="127" spans="1:16" x14ac:dyDescent="0.25">
      <c r="A127" s="1"/>
      <c r="B127" s="1"/>
      <c r="C127" s="1"/>
      <c r="D127" s="1"/>
      <c r="E127" s="1"/>
      <c r="F127" s="1"/>
      <c r="G127" s="1"/>
      <c r="H127" s="59"/>
      <c r="I127" s="59"/>
      <c r="J127" s="59"/>
      <c r="K127" s="59"/>
      <c r="L127" s="59"/>
      <c r="M127" s="59"/>
      <c r="N127" s="59"/>
      <c r="O127" s="1"/>
      <c r="P127" s="1"/>
    </row>
    <row r="128" spans="1:16" ht="20.25" thickBot="1" x14ac:dyDescent="0.35">
      <c r="A128" s="44" t="s">
        <v>74</v>
      </c>
      <c r="B128" s="44"/>
      <c r="C128" s="44"/>
      <c r="D128" s="44"/>
      <c r="E128" s="44"/>
      <c r="F128" s="44"/>
      <c r="G128" s="45"/>
      <c r="H128" s="45"/>
      <c r="I128" s="45"/>
      <c r="J128" s="45"/>
      <c r="K128" s="45"/>
      <c r="L128" s="45"/>
      <c r="M128" s="45"/>
      <c r="N128" s="45"/>
      <c r="O128" s="45"/>
      <c r="P128" s="1"/>
    </row>
    <row r="129" spans="1:16" ht="15.75" thickTop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1:16" ht="15.75" outlineLevel="1" thickBo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1:16" ht="15.75" outlineLevel="1" thickBot="1" x14ac:dyDescent="0.3">
      <c r="A131" s="69" t="s">
        <v>56</v>
      </c>
      <c r="B131" s="69"/>
      <c r="C131" s="70">
        <v>3</v>
      </c>
      <c r="D131" s="69"/>
      <c r="E131" s="1"/>
      <c r="F131" s="39" t="s">
        <v>106</v>
      </c>
      <c r="G131" s="1"/>
      <c r="H131" s="51" t="s">
        <v>0</v>
      </c>
      <c r="I131" s="52" t="s">
        <v>1</v>
      </c>
      <c r="J131" s="53" t="s">
        <v>2</v>
      </c>
      <c r="K131" s="52" t="s">
        <v>3</v>
      </c>
      <c r="L131" s="53" t="s">
        <v>4</v>
      </c>
      <c r="M131" s="52" t="s">
        <v>5</v>
      </c>
      <c r="N131" s="54" t="s">
        <v>6</v>
      </c>
      <c r="O131" s="1"/>
      <c r="P131" s="1"/>
    </row>
    <row r="132" spans="1:16" hidden="1" outlineLevel="2" x14ac:dyDescent="0.25">
      <c r="A132" s="74" t="s">
        <v>7</v>
      </c>
      <c r="B132" s="4">
        <v>50</v>
      </c>
      <c r="C132" s="4">
        <f t="shared" ref="C132:C143" si="39">B132*(1+(0.1/(1+$C$131)))</f>
        <v>51.249999999999993</v>
      </c>
      <c r="D132" s="5">
        <f>ROUND(C132,0)</f>
        <v>51</v>
      </c>
      <c r="E132" s="1"/>
      <c r="F132" s="42">
        <f>D132*'Planned ships &amp; modules'!$B$13</f>
        <v>0</v>
      </c>
      <c r="G132" s="1"/>
      <c r="H132" s="64">
        <f>SUMIFS('Capital Components'!$D:$D,'Capital Components'!$B:$B,H$5,'Capital Components'!$A:$A,$A132)*$D132</f>
        <v>21759762</v>
      </c>
      <c r="I132" s="65">
        <f>SUMIFS('Capital Components'!$D:$D,'Capital Components'!$B:$B,I$5,'Capital Components'!$A:$A,$A132)*$D132</f>
        <v>5110302</v>
      </c>
      <c r="J132" s="65">
        <f>SUMIFS('Capital Components'!$D:$D,'Capital Components'!$B:$B,J$5,'Capital Components'!$A:$A,$A132)*$D132</f>
        <v>1992468</v>
      </c>
      <c r="K132" s="65">
        <f>SUMIFS('Capital Components'!$D:$D,'Capital Components'!$B:$B,K$5,'Capital Components'!$A:$A,$A132)*$D132</f>
        <v>326961</v>
      </c>
      <c r="L132" s="65">
        <f>SUMIFS('Capital Components'!$D:$D,'Capital Components'!$B:$B,L$5,'Capital Components'!$A:$A,$A132)*$D132</f>
        <v>98481</v>
      </c>
      <c r="M132" s="65">
        <f>SUMIFS('Capital Components'!$D:$D,'Capital Components'!$B:$B,M$5,'Capital Components'!$A:$A,$A132)*$D132</f>
        <v>15708</v>
      </c>
      <c r="N132" s="66">
        <f>SUMIFS('Capital Components'!$D:$D,'Capital Components'!$B:$B,N$5,'Capital Components'!$A:$A,$A132)*$D132</f>
        <v>6987</v>
      </c>
      <c r="O132" s="1"/>
      <c r="P132" s="1"/>
    </row>
    <row r="133" spans="1:16" hidden="1" outlineLevel="2" x14ac:dyDescent="0.25">
      <c r="A133" s="74" t="s">
        <v>8</v>
      </c>
      <c r="B133" s="4">
        <v>75</v>
      </c>
      <c r="C133" s="4">
        <f t="shared" si="39"/>
        <v>76.875</v>
      </c>
      <c r="D133" s="5">
        <f t="shared" ref="D133:D143" si="40">ROUND(C133,0)</f>
        <v>77</v>
      </c>
      <c r="E133" s="1"/>
      <c r="F133" s="42">
        <f>D133*'Planned ships &amp; modules'!$B$13</f>
        <v>0</v>
      </c>
      <c r="G133" s="1"/>
      <c r="H133" s="55">
        <f>SUMIFS('Capital Components'!$D:$D,'Capital Components'!$B:$B,H$5,'Capital Components'!$A:$A,$A133)*$D133</f>
        <v>22703681</v>
      </c>
      <c r="I133" s="56">
        <f>SUMIFS('Capital Components'!$D:$D,'Capital Components'!$B:$B,I$5,'Capital Components'!$A:$A,$A133)*$D133</f>
        <v>7488096</v>
      </c>
      <c r="J133" s="56">
        <f>SUMIFS('Capital Components'!$D:$D,'Capital Components'!$B:$B,J$5,'Capital Components'!$A:$A,$A133)*$D133</f>
        <v>2745974</v>
      </c>
      <c r="K133" s="56">
        <f>SUMIFS('Capital Components'!$D:$D,'Capital Components'!$B:$B,K$5,'Capital Components'!$A:$A,$A133)*$D133</f>
        <v>447139</v>
      </c>
      <c r="L133" s="56">
        <f>SUMIFS('Capital Components'!$D:$D,'Capital Components'!$B:$B,L$5,'Capital Components'!$A:$A,$A133)*$D133</f>
        <v>127820</v>
      </c>
      <c r="M133" s="56">
        <f>SUMIFS('Capital Components'!$D:$D,'Capital Components'!$B:$B,M$5,'Capital Components'!$A:$A,$A133)*$D133</f>
        <v>22946</v>
      </c>
      <c r="N133" s="57">
        <f>SUMIFS('Capital Components'!$D:$D,'Capital Components'!$B:$B,N$5,'Capital Components'!$A:$A,$A133)*$D133</f>
        <v>9702</v>
      </c>
      <c r="O133" s="1"/>
      <c r="P133" s="1"/>
    </row>
    <row r="134" spans="1:16" hidden="1" outlineLevel="2" x14ac:dyDescent="0.25">
      <c r="A134" s="74" t="s">
        <v>11</v>
      </c>
      <c r="B134" s="4">
        <v>200</v>
      </c>
      <c r="C134" s="4">
        <f t="shared" si="39"/>
        <v>204.99999999999997</v>
      </c>
      <c r="D134" s="5">
        <f t="shared" si="40"/>
        <v>205</v>
      </c>
      <c r="E134" s="1"/>
      <c r="F134" s="42">
        <f>D134*'Planned ships &amp; modules'!$B$13</f>
        <v>0</v>
      </c>
      <c r="G134" s="1"/>
      <c r="H134" s="55">
        <f>SUMIFS('Capital Components'!$D:$D,'Capital Components'!$B:$B,H$5,'Capital Components'!$A:$A,$A134)*$D134</f>
        <v>79066860</v>
      </c>
      <c r="I134" s="56">
        <f>SUMIFS('Capital Components'!$D:$D,'Capital Components'!$B:$B,I$5,'Capital Components'!$A:$A,$A134)*$D134</f>
        <v>20539975</v>
      </c>
      <c r="J134" s="56">
        <f>SUMIFS('Capital Components'!$D:$D,'Capital Components'!$B:$B,J$5,'Capital Components'!$A:$A,$A134)*$D134</f>
        <v>8154285</v>
      </c>
      <c r="K134" s="56">
        <f>SUMIFS('Capital Components'!$D:$D,'Capital Components'!$B:$B,K$5,'Capital Components'!$A:$A,$A134)*$D134</f>
        <v>1216675</v>
      </c>
      <c r="L134" s="56">
        <f>SUMIFS('Capital Components'!$D:$D,'Capital Components'!$B:$B,L$5,'Capital Components'!$A:$A,$A134)*$D134</f>
        <v>343375</v>
      </c>
      <c r="M134" s="56">
        <f>SUMIFS('Capital Components'!$D:$D,'Capital Components'!$B:$B,M$5,'Capital Components'!$A:$A,$A134)*$D134</f>
        <v>60065</v>
      </c>
      <c r="N134" s="57">
        <f>SUMIFS('Capital Components'!$D:$D,'Capital Components'!$B:$B,N$5,'Capital Components'!$A:$A,$A134)*$D134</f>
        <v>27265</v>
      </c>
      <c r="O134" s="1"/>
      <c r="P134" s="1"/>
    </row>
    <row r="135" spans="1:16" hidden="1" outlineLevel="2" x14ac:dyDescent="0.25">
      <c r="A135" s="74" t="s">
        <v>12</v>
      </c>
      <c r="B135" s="4">
        <v>100</v>
      </c>
      <c r="C135" s="4">
        <f t="shared" si="39"/>
        <v>102.49999999999999</v>
      </c>
      <c r="D135" s="5">
        <f t="shared" si="40"/>
        <v>103</v>
      </c>
      <c r="E135" s="1"/>
      <c r="F135" s="42">
        <f>D135*'Planned ships &amp; modules'!$B$13</f>
        <v>0</v>
      </c>
      <c r="G135" s="1"/>
      <c r="H135" s="55">
        <f>SUMIFS('Capital Components'!$D:$D,'Capital Components'!$B:$B,H$5,'Capital Components'!$A:$A,$A135)*$D135</f>
        <v>36057416</v>
      </c>
      <c r="I135" s="56">
        <f>SUMIFS('Capital Components'!$D:$D,'Capital Components'!$B:$B,I$5,'Capital Components'!$A:$A,$A135)*$D135</f>
        <v>8710092</v>
      </c>
      <c r="J135" s="56">
        <f>SUMIFS('Capital Components'!$D:$D,'Capital Components'!$B:$B,J$5,'Capital Components'!$A:$A,$A135)*$D135</f>
        <v>3504369</v>
      </c>
      <c r="K135" s="56">
        <f>SUMIFS('Capital Components'!$D:$D,'Capital Components'!$B:$B,K$5,'Capital Components'!$A:$A,$A135)*$D135</f>
        <v>474109</v>
      </c>
      <c r="L135" s="56">
        <f>SUMIFS('Capital Components'!$D:$D,'Capital Components'!$B:$B,L$5,'Capital Components'!$A:$A,$A135)*$D135</f>
        <v>142140</v>
      </c>
      <c r="M135" s="56">
        <f>SUMIFS('Capital Components'!$D:$D,'Capital Components'!$B:$B,M$5,'Capital Components'!$A:$A,$A135)*$D135</f>
        <v>24926</v>
      </c>
      <c r="N135" s="57">
        <f>SUMIFS('Capital Components'!$D:$D,'Capital Components'!$B:$B,N$5,'Capital Components'!$A:$A,$A135)*$D135</f>
        <v>9785</v>
      </c>
      <c r="O135" s="1"/>
      <c r="P135" s="1"/>
    </row>
    <row r="136" spans="1:16" hidden="1" outlineLevel="2" x14ac:dyDescent="0.25">
      <c r="A136" s="74" t="s">
        <v>13</v>
      </c>
      <c r="B136" s="4">
        <v>200</v>
      </c>
      <c r="C136" s="4">
        <f t="shared" si="39"/>
        <v>204.99999999999997</v>
      </c>
      <c r="D136" s="5">
        <f t="shared" si="40"/>
        <v>205</v>
      </c>
      <c r="E136" s="1"/>
      <c r="F136" s="42">
        <f>D136*'Planned ships &amp; modules'!$B$13</f>
        <v>0</v>
      </c>
      <c r="G136" s="1"/>
      <c r="H136" s="55">
        <f>SUMIFS('Capital Components'!$D:$D,'Capital Components'!$B:$B,H$5,'Capital Components'!$A:$A,$A136)*$D136</f>
        <v>107856240</v>
      </c>
      <c r="I136" s="56">
        <f>SUMIFS('Capital Components'!$D:$D,'Capital Components'!$B:$B,I$5,'Capital Components'!$A:$A,$A136)*$D136</f>
        <v>26927775</v>
      </c>
      <c r="J136" s="56">
        <f>SUMIFS('Capital Components'!$D:$D,'Capital Components'!$B:$B,J$5,'Capital Components'!$A:$A,$A136)*$D136</f>
        <v>9482890</v>
      </c>
      <c r="K136" s="56">
        <f>SUMIFS('Capital Components'!$D:$D,'Capital Components'!$B:$B,K$5,'Capital Components'!$A:$A,$A136)*$D136</f>
        <v>1723025</v>
      </c>
      <c r="L136" s="56">
        <f>SUMIFS('Capital Components'!$D:$D,'Capital Components'!$B:$B,L$5,'Capital Components'!$A:$A,$A136)*$D136</f>
        <v>495075</v>
      </c>
      <c r="M136" s="56">
        <f>SUMIFS('Capital Components'!$D:$D,'Capital Components'!$B:$B,M$5,'Capital Components'!$A:$A,$A136)*$D136</f>
        <v>86715</v>
      </c>
      <c r="N136" s="57">
        <f>SUMIFS('Capital Components'!$D:$D,'Capital Components'!$B:$B,N$5,'Capital Components'!$A:$A,$A136)*$D136</f>
        <v>40180</v>
      </c>
      <c r="O136" s="1"/>
      <c r="P136" s="1"/>
    </row>
    <row r="137" spans="1:16" hidden="1" outlineLevel="2" x14ac:dyDescent="0.25">
      <c r="A137" s="74" t="s">
        <v>15</v>
      </c>
      <c r="B137" s="4">
        <v>375</v>
      </c>
      <c r="C137" s="4">
        <f t="shared" si="39"/>
        <v>384.37499999999994</v>
      </c>
      <c r="D137" s="5">
        <f t="shared" si="40"/>
        <v>384</v>
      </c>
      <c r="E137" s="1"/>
      <c r="F137" s="42">
        <f>D137*'Planned ships &amp; modules'!$B$13</f>
        <v>0</v>
      </c>
      <c r="G137" s="1"/>
      <c r="H137" s="55">
        <f>SUMIFS('Capital Components'!$D:$D,'Capital Components'!$B:$B,H$5,'Capital Components'!$A:$A,$A137)*$D137</f>
        <v>120215040</v>
      </c>
      <c r="I137" s="56">
        <f>SUMIFS('Capital Components'!$D:$D,'Capital Components'!$B:$B,I$5,'Capital Components'!$A:$A,$A137)*$D137</f>
        <v>28826880</v>
      </c>
      <c r="J137" s="56">
        <f>SUMIFS('Capital Components'!$D:$D,'Capital Components'!$B:$B,J$5,'Capital Components'!$A:$A,$A137)*$D137</f>
        <v>11542272</v>
      </c>
      <c r="K137" s="56">
        <f>SUMIFS('Capital Components'!$D:$D,'Capital Components'!$B:$B,K$5,'Capital Components'!$A:$A,$A137)*$D137</f>
        <v>1557888</v>
      </c>
      <c r="L137" s="56">
        <f>SUMIFS('Capital Components'!$D:$D,'Capital Components'!$B:$B,L$5,'Capital Components'!$A:$A,$A137)*$D137</f>
        <v>435456</v>
      </c>
      <c r="M137" s="56">
        <f>SUMIFS('Capital Components'!$D:$D,'Capital Components'!$B:$B,M$5,'Capital Components'!$A:$A,$A137)*$D137</f>
        <v>84096</v>
      </c>
      <c r="N137" s="57">
        <f>SUMIFS('Capital Components'!$D:$D,'Capital Components'!$B:$B,N$5,'Capital Components'!$A:$A,$A137)*$D137</f>
        <v>29568</v>
      </c>
      <c r="O137" s="1"/>
      <c r="P137" s="1"/>
    </row>
    <row r="138" spans="1:16" hidden="1" outlineLevel="2" x14ac:dyDescent="0.25">
      <c r="A138" s="74" t="s">
        <v>17</v>
      </c>
      <c r="B138" s="4">
        <v>200</v>
      </c>
      <c r="C138" s="4">
        <f t="shared" si="39"/>
        <v>204.99999999999997</v>
      </c>
      <c r="D138" s="5">
        <f t="shared" si="40"/>
        <v>205</v>
      </c>
      <c r="E138" s="1"/>
      <c r="F138" s="42">
        <f>D138*'Planned ships &amp; modules'!$B$13</f>
        <v>0</v>
      </c>
      <c r="G138" s="1"/>
      <c r="H138" s="55">
        <f>SUMIFS('Capital Components'!$D:$D,'Capital Components'!$B:$B,H$5,'Capital Components'!$A:$A,$A138)*$D138</f>
        <v>138630635</v>
      </c>
      <c r="I138" s="56">
        <f>SUMIFS('Capital Components'!$D:$D,'Capital Components'!$B:$B,I$5,'Capital Components'!$A:$A,$A138)*$D138</f>
        <v>26381655</v>
      </c>
      <c r="J138" s="56">
        <f>SUMIFS('Capital Components'!$D:$D,'Capital Components'!$B:$B,J$5,'Capital Components'!$A:$A,$A138)*$D138</f>
        <v>9227050</v>
      </c>
      <c r="K138" s="56">
        <f>SUMIFS('Capital Components'!$D:$D,'Capital Components'!$B:$B,K$5,'Capital Components'!$A:$A,$A138)*$D138</f>
        <v>1592850</v>
      </c>
      <c r="L138" s="56">
        <f>SUMIFS('Capital Components'!$D:$D,'Capital Components'!$B:$B,L$5,'Capital Components'!$A:$A,$A138)*$D138</f>
        <v>415740</v>
      </c>
      <c r="M138" s="56">
        <f>SUMIFS('Capital Components'!$D:$D,'Capital Components'!$B:$B,M$5,'Capital Components'!$A:$A,$A138)*$D138</f>
        <v>84050</v>
      </c>
      <c r="N138" s="57">
        <f>SUMIFS('Capital Components'!$D:$D,'Capital Components'!$B:$B,N$5,'Capital Components'!$A:$A,$A138)*$D138</f>
        <v>41000</v>
      </c>
      <c r="O138" s="1"/>
      <c r="P138" s="1"/>
    </row>
    <row r="139" spans="1:16" hidden="1" outlineLevel="2" x14ac:dyDescent="0.25">
      <c r="A139" s="74" t="s">
        <v>19</v>
      </c>
      <c r="B139" s="4">
        <v>50</v>
      </c>
      <c r="C139" s="4">
        <f t="shared" si="39"/>
        <v>51.249999999999993</v>
      </c>
      <c r="D139" s="5">
        <f t="shared" si="40"/>
        <v>51</v>
      </c>
      <c r="E139" s="1"/>
      <c r="F139" s="42">
        <f>D139*'Planned ships &amp; modules'!$B$13</f>
        <v>0</v>
      </c>
      <c r="G139" s="1"/>
      <c r="H139" s="55">
        <f>SUMIFS('Capital Components'!$D:$D,'Capital Components'!$B:$B,H$5,'Capital Components'!$A:$A,$A139)*$D139</f>
        <v>23461734</v>
      </c>
      <c r="I139" s="56">
        <f>SUMIFS('Capital Components'!$D:$D,'Capital Components'!$B:$B,I$5,'Capital Components'!$A:$A,$A139)*$D139</f>
        <v>5077917</v>
      </c>
      <c r="J139" s="56">
        <f>SUMIFS('Capital Components'!$D:$D,'Capital Components'!$B:$B,J$5,'Capital Components'!$A:$A,$A139)*$D139</f>
        <v>2098140</v>
      </c>
      <c r="K139" s="56">
        <f>SUMIFS('Capital Components'!$D:$D,'Capital Components'!$B:$B,K$5,'Capital Components'!$A:$A,$A139)*$D139</f>
        <v>344505</v>
      </c>
      <c r="L139" s="56">
        <f>SUMIFS('Capital Components'!$D:$D,'Capital Components'!$B:$B,L$5,'Capital Components'!$A:$A,$A139)*$D139</f>
        <v>100776</v>
      </c>
      <c r="M139" s="56">
        <f>SUMIFS('Capital Components'!$D:$D,'Capital Components'!$B:$B,M$5,'Capital Components'!$A:$A,$A139)*$D139</f>
        <v>16779</v>
      </c>
      <c r="N139" s="57">
        <f>SUMIFS('Capital Components'!$D:$D,'Capital Components'!$B:$B,N$5,'Capital Components'!$A:$A,$A139)*$D139</f>
        <v>7650</v>
      </c>
      <c r="O139" s="1"/>
      <c r="P139" s="1"/>
    </row>
    <row r="140" spans="1:16" hidden="1" outlineLevel="2" x14ac:dyDescent="0.25">
      <c r="A140" s="74" t="s">
        <v>20</v>
      </c>
      <c r="B140" s="4">
        <v>50</v>
      </c>
      <c r="C140" s="4">
        <f t="shared" si="39"/>
        <v>51.249999999999993</v>
      </c>
      <c r="D140" s="5">
        <f t="shared" si="40"/>
        <v>51</v>
      </c>
      <c r="E140" s="1"/>
      <c r="F140" s="42">
        <f>D140*'Planned ships &amp; modules'!$B$13</f>
        <v>0</v>
      </c>
      <c r="G140" s="1"/>
      <c r="H140" s="55">
        <f>SUMIFS('Capital Components'!$D:$D,'Capital Components'!$B:$B,H$5,'Capital Components'!$A:$A,$A140)*$D140</f>
        <v>21019752</v>
      </c>
      <c r="I140" s="56">
        <f>SUMIFS('Capital Components'!$D:$D,'Capital Components'!$B:$B,I$5,'Capital Components'!$A:$A,$A140)*$D140</f>
        <v>5078019</v>
      </c>
      <c r="J140" s="56">
        <f>SUMIFS('Capital Components'!$D:$D,'Capital Components'!$B:$B,J$5,'Capital Components'!$A:$A,$A140)*$D140</f>
        <v>1931319</v>
      </c>
      <c r="K140" s="56">
        <f>SUMIFS('Capital Components'!$D:$D,'Capital Components'!$B:$B,K$5,'Capital Components'!$A:$A,$A140)*$D140</f>
        <v>319056</v>
      </c>
      <c r="L140" s="56">
        <f>SUMIFS('Capital Components'!$D:$D,'Capital Components'!$B:$B,L$5,'Capital Components'!$A:$A,$A140)*$D140</f>
        <v>97053</v>
      </c>
      <c r="M140" s="56">
        <f>SUMIFS('Capital Components'!$D:$D,'Capital Components'!$B:$B,M$5,'Capital Components'!$A:$A,$A140)*$D140</f>
        <v>13923</v>
      </c>
      <c r="N140" s="57">
        <f>SUMIFS('Capital Components'!$D:$D,'Capital Components'!$B:$B,N$5,'Capital Components'!$A:$A,$A140)*$D140</f>
        <v>6936</v>
      </c>
      <c r="O140" s="1"/>
      <c r="P140" s="1"/>
    </row>
    <row r="141" spans="1:16" hidden="1" outlineLevel="2" x14ac:dyDescent="0.25">
      <c r="A141" s="74" t="s">
        <v>21</v>
      </c>
      <c r="B141" s="4">
        <v>200</v>
      </c>
      <c r="C141" s="4">
        <f t="shared" si="39"/>
        <v>204.99999999999997</v>
      </c>
      <c r="D141" s="5">
        <f t="shared" si="40"/>
        <v>205</v>
      </c>
      <c r="E141" s="1"/>
      <c r="F141" s="42">
        <f>D141*'Planned ships &amp; modules'!$B$13</f>
        <v>0</v>
      </c>
      <c r="G141" s="1"/>
      <c r="H141" s="55">
        <f>SUMIFS('Capital Components'!$D:$D,'Capital Components'!$B:$B,H$5,'Capital Components'!$A:$A,$A141)*$D141</f>
        <v>82003075</v>
      </c>
      <c r="I141" s="56">
        <f>SUMIFS('Capital Components'!$D:$D,'Capital Components'!$B:$B,I$5,'Capital Components'!$A:$A,$A141)*$D141</f>
        <v>18675705</v>
      </c>
      <c r="J141" s="56">
        <f>SUMIFS('Capital Components'!$D:$D,'Capital Components'!$B:$B,J$5,'Capital Components'!$A:$A,$A141)*$D141</f>
        <v>7556505</v>
      </c>
      <c r="K141" s="56">
        <f>SUMIFS('Capital Components'!$D:$D,'Capital Components'!$B:$B,K$5,'Capital Components'!$A:$A,$A141)*$D141</f>
        <v>1231025</v>
      </c>
      <c r="L141" s="56">
        <f>SUMIFS('Capital Components'!$D:$D,'Capital Components'!$B:$B,L$5,'Capital Components'!$A:$A,$A141)*$D141</f>
        <v>333535</v>
      </c>
      <c r="M141" s="56">
        <f>SUMIFS('Capital Components'!$D:$D,'Capital Components'!$B:$B,M$5,'Capital Components'!$A:$A,$A141)*$D141</f>
        <v>61705</v>
      </c>
      <c r="N141" s="57">
        <f>SUMIFS('Capital Components'!$D:$D,'Capital Components'!$B:$B,N$5,'Capital Components'!$A:$A,$A141)*$D141</f>
        <v>27470</v>
      </c>
      <c r="O141" s="1"/>
      <c r="P141" s="1"/>
    </row>
    <row r="142" spans="1:16" hidden="1" outlineLevel="2" x14ac:dyDescent="0.25">
      <c r="A142" s="74" t="s">
        <v>22</v>
      </c>
      <c r="B142" s="4">
        <v>200</v>
      </c>
      <c r="C142" s="4">
        <f t="shared" si="39"/>
        <v>204.99999999999997</v>
      </c>
      <c r="D142" s="5">
        <f t="shared" si="40"/>
        <v>205</v>
      </c>
      <c r="E142" s="1"/>
      <c r="F142" s="42">
        <f>D142*'Planned ships &amp; modules'!$B$13</f>
        <v>0</v>
      </c>
      <c r="G142" s="1"/>
      <c r="H142" s="55">
        <f>SUMIFS('Capital Components'!$D:$D,'Capital Components'!$B:$B,H$5,'Capital Components'!$A:$A,$A142)*$D142</f>
        <v>92223760</v>
      </c>
      <c r="I142" s="56">
        <f>SUMIFS('Capital Components'!$D:$D,'Capital Components'!$B:$B,I$5,'Capital Components'!$A:$A,$A142)*$D142</f>
        <v>19402430</v>
      </c>
      <c r="J142" s="56">
        <f>SUMIFS('Capital Components'!$D:$D,'Capital Components'!$B:$B,J$5,'Capital Components'!$A:$A,$A142)*$D142</f>
        <v>7984955</v>
      </c>
      <c r="K142" s="56">
        <f>SUMIFS('Capital Components'!$D:$D,'Capital Components'!$B:$B,K$5,'Capital Components'!$A:$A,$A142)*$D142</f>
        <v>1343775</v>
      </c>
      <c r="L142" s="56">
        <f>SUMIFS('Capital Components'!$D:$D,'Capital Components'!$B:$B,L$5,'Capital Components'!$A:$A,$A142)*$D142</f>
        <v>375970</v>
      </c>
      <c r="M142" s="56">
        <f>SUMIFS('Capital Components'!$D:$D,'Capital Components'!$B:$B,M$5,'Capital Components'!$A:$A,$A142)*$D142</f>
        <v>64370</v>
      </c>
      <c r="N142" s="57">
        <f>SUMIFS('Capital Components'!$D:$D,'Capital Components'!$B:$B,N$5,'Capital Components'!$A:$A,$A142)*$D142</f>
        <v>30545</v>
      </c>
      <c r="O142" s="1"/>
      <c r="P142" s="1"/>
    </row>
    <row r="143" spans="1:16" ht="15.75" hidden="1" outlineLevel="2" thickBot="1" x14ac:dyDescent="0.3">
      <c r="A143" s="74" t="s">
        <v>23</v>
      </c>
      <c r="B143" s="4">
        <v>200</v>
      </c>
      <c r="C143" s="4">
        <f t="shared" si="39"/>
        <v>204.99999999999997</v>
      </c>
      <c r="D143" s="5">
        <f t="shared" si="40"/>
        <v>205</v>
      </c>
      <c r="E143" s="1"/>
      <c r="F143" s="42">
        <f>D143*'Planned ships &amp; modules'!$B$13</f>
        <v>0</v>
      </c>
      <c r="G143" s="1"/>
      <c r="H143" s="55">
        <f>SUMIFS('Capital Components'!$D:$D,'Capital Components'!$B:$B,H$5,'Capital Components'!$A:$A,$A143)*$D143</f>
        <v>106620705</v>
      </c>
      <c r="I143" s="56">
        <f>SUMIFS('Capital Components'!$D:$D,'Capital Components'!$B:$B,I$5,'Capital Components'!$A:$A,$A143)*$D143</f>
        <v>35113015</v>
      </c>
      <c r="J143" s="56">
        <f>SUMIFS('Capital Components'!$D:$D,'Capital Components'!$B:$B,J$5,'Capital Components'!$A:$A,$A143)*$D143</f>
        <v>9855375</v>
      </c>
      <c r="K143" s="56">
        <f>SUMIFS('Capital Components'!$D:$D,'Capital Components'!$B:$B,K$5,'Capital Components'!$A:$A,$A143)*$D143</f>
        <v>1665625</v>
      </c>
      <c r="L143" s="56">
        <f>SUMIFS('Capital Components'!$D:$D,'Capital Components'!$B:$B,L$5,'Capital Components'!$A:$A,$A143)*$D143</f>
        <v>454895</v>
      </c>
      <c r="M143" s="56">
        <f>SUMIFS('Capital Components'!$D:$D,'Capital Components'!$B:$B,M$5,'Capital Components'!$A:$A,$A143)*$D143</f>
        <v>84460</v>
      </c>
      <c r="N143" s="57">
        <f>SUMIFS('Capital Components'!$D:$D,'Capital Components'!$B:$B,N$5,'Capital Components'!$A:$A,$A143)*$D143</f>
        <v>38335</v>
      </c>
      <c r="O143" s="1"/>
      <c r="P143" s="1"/>
    </row>
    <row r="144" spans="1:16" ht="15.75" outlineLevel="1" collapsed="1" thickBot="1" x14ac:dyDescent="0.3">
      <c r="A144" s="1"/>
      <c r="B144" s="1"/>
      <c r="C144" s="1"/>
      <c r="D144" s="1"/>
      <c r="E144" s="1"/>
      <c r="F144" s="1"/>
      <c r="G144" s="1"/>
      <c r="H144" s="48">
        <f t="shared" ref="H144:N144" si="41">SUM(H132:H143)</f>
        <v>851618660</v>
      </c>
      <c r="I144" s="48">
        <f t="shared" si="41"/>
        <v>207331861</v>
      </c>
      <c r="J144" s="48">
        <f t="shared" si="41"/>
        <v>76075602</v>
      </c>
      <c r="K144" s="48">
        <f t="shared" si="41"/>
        <v>12242633</v>
      </c>
      <c r="L144" s="48">
        <f t="shared" si="41"/>
        <v>3420316</v>
      </c>
      <c r="M144" s="48">
        <f t="shared" si="41"/>
        <v>619743</v>
      </c>
      <c r="N144" s="49">
        <f t="shared" si="41"/>
        <v>275423</v>
      </c>
      <c r="O144" s="67">
        <f>H144*Overview!$B$2+I144*Overview!$B$3+J144*Overview!$B$4+K144*Overview!$B$5+L144*Overview!$B$6+M144*Overview!$B$7+N144*Overview!$B$8</f>
        <v>15096423823.73</v>
      </c>
      <c r="P144" s="1"/>
    </row>
    <row r="145" spans="1:16" ht="15.75" outlineLevel="1" thickBot="1" x14ac:dyDescent="0.3">
      <c r="A145" s="1"/>
      <c r="B145" s="1"/>
      <c r="C145" s="1"/>
      <c r="D145" s="1"/>
      <c r="E145" s="1"/>
      <c r="F145" s="1"/>
      <c r="G145" s="1"/>
      <c r="H145" s="59"/>
      <c r="I145" s="59"/>
      <c r="J145" s="59"/>
      <c r="K145" s="59"/>
      <c r="L145" s="59"/>
      <c r="M145" s="59"/>
      <c r="N145" s="59"/>
      <c r="O145" s="1"/>
      <c r="P145" s="1"/>
    </row>
    <row r="146" spans="1:16" ht="15.75" outlineLevel="1" thickBot="1" x14ac:dyDescent="0.3">
      <c r="A146" s="69" t="s">
        <v>57</v>
      </c>
      <c r="B146" s="69"/>
      <c r="C146" s="70">
        <v>3</v>
      </c>
      <c r="D146" s="69"/>
      <c r="E146" s="1"/>
      <c r="F146" s="39" t="s">
        <v>106</v>
      </c>
      <c r="G146" s="1"/>
      <c r="H146" s="51" t="s">
        <v>0</v>
      </c>
      <c r="I146" s="52" t="s">
        <v>1</v>
      </c>
      <c r="J146" s="53" t="s">
        <v>2</v>
      </c>
      <c r="K146" s="52" t="s">
        <v>3</v>
      </c>
      <c r="L146" s="53" t="s">
        <v>4</v>
      </c>
      <c r="M146" s="52" t="s">
        <v>5</v>
      </c>
      <c r="N146" s="54" t="s">
        <v>6</v>
      </c>
      <c r="O146" s="1"/>
      <c r="P146" s="1"/>
    </row>
    <row r="147" spans="1:16" hidden="1" outlineLevel="2" x14ac:dyDescent="0.25">
      <c r="A147" s="74" t="s">
        <v>7</v>
      </c>
      <c r="B147" s="4">
        <v>100</v>
      </c>
      <c r="C147" s="4">
        <f t="shared" ref="C147:C158" si="42">B147*(1+(0.1/(1+$C$146)))</f>
        <v>102.49999999999999</v>
      </c>
      <c r="D147" s="5">
        <f>ROUND(C147,0)</f>
        <v>103</v>
      </c>
      <c r="E147" s="1"/>
      <c r="F147" s="42">
        <f>D147*'Planned ships &amp; modules'!$B$14</f>
        <v>0</v>
      </c>
      <c r="G147" s="1"/>
      <c r="H147" s="64">
        <f>SUMIFS('Capital Components'!$D:$D,'Capital Components'!$B:$B,H$5,'Capital Components'!$A:$A,$A147)*$D147</f>
        <v>43946186</v>
      </c>
      <c r="I147" s="65">
        <f>SUMIFS('Capital Components'!$D:$D,'Capital Components'!$B:$B,I$5,'Capital Components'!$A:$A,$A147)*$D147</f>
        <v>10320806</v>
      </c>
      <c r="J147" s="65">
        <f>SUMIFS('Capital Components'!$D:$D,'Capital Components'!$B:$B,J$5,'Capital Components'!$A:$A,$A147)*$D147</f>
        <v>4024004</v>
      </c>
      <c r="K147" s="65">
        <f>SUMIFS('Capital Components'!$D:$D,'Capital Components'!$B:$B,K$5,'Capital Components'!$A:$A,$A147)*$D147</f>
        <v>660333</v>
      </c>
      <c r="L147" s="65">
        <f>SUMIFS('Capital Components'!$D:$D,'Capital Components'!$B:$B,L$5,'Capital Components'!$A:$A,$A147)*$D147</f>
        <v>198893</v>
      </c>
      <c r="M147" s="65">
        <f>SUMIFS('Capital Components'!$D:$D,'Capital Components'!$B:$B,M$5,'Capital Components'!$A:$A,$A147)*$D147</f>
        <v>31724</v>
      </c>
      <c r="N147" s="66">
        <f>SUMIFS('Capital Components'!$D:$D,'Capital Components'!$B:$B,N$5,'Capital Components'!$A:$A,$A147)*$D147</f>
        <v>14111</v>
      </c>
      <c r="O147" s="1"/>
      <c r="P147" s="1"/>
    </row>
    <row r="148" spans="1:16" hidden="1" outlineLevel="2" x14ac:dyDescent="0.25">
      <c r="A148" s="74" t="s">
        <v>8</v>
      </c>
      <c r="B148" s="4">
        <v>25</v>
      </c>
      <c r="C148" s="4">
        <f t="shared" si="42"/>
        <v>25.624999999999996</v>
      </c>
      <c r="D148" s="5">
        <f t="shared" ref="D148:D158" si="43">ROUND(C148,0)</f>
        <v>26</v>
      </c>
      <c r="E148" s="1"/>
      <c r="F148" s="42">
        <f>D148*'Planned ships &amp; modules'!$B$14</f>
        <v>0</v>
      </c>
      <c r="G148" s="1"/>
      <c r="H148" s="55">
        <f>SUMIFS('Capital Components'!$D:$D,'Capital Components'!$B:$B,H$5,'Capital Components'!$A:$A,$A148)*$D148</f>
        <v>7666178</v>
      </c>
      <c r="I148" s="56">
        <f>SUMIFS('Capital Components'!$D:$D,'Capital Components'!$B:$B,I$5,'Capital Components'!$A:$A,$A148)*$D148</f>
        <v>2528448</v>
      </c>
      <c r="J148" s="56">
        <f>SUMIFS('Capital Components'!$D:$D,'Capital Components'!$B:$B,J$5,'Capital Components'!$A:$A,$A148)*$D148</f>
        <v>927212</v>
      </c>
      <c r="K148" s="56">
        <f>SUMIFS('Capital Components'!$D:$D,'Capital Components'!$B:$B,K$5,'Capital Components'!$A:$A,$A148)*$D148</f>
        <v>150982</v>
      </c>
      <c r="L148" s="56">
        <f>SUMIFS('Capital Components'!$D:$D,'Capital Components'!$B:$B,L$5,'Capital Components'!$A:$A,$A148)*$D148</f>
        <v>43160</v>
      </c>
      <c r="M148" s="56">
        <f>SUMIFS('Capital Components'!$D:$D,'Capital Components'!$B:$B,M$5,'Capital Components'!$A:$A,$A148)*$D148</f>
        <v>7748</v>
      </c>
      <c r="N148" s="57">
        <f>SUMIFS('Capital Components'!$D:$D,'Capital Components'!$B:$B,N$5,'Capital Components'!$A:$A,$A148)*$D148</f>
        <v>3276</v>
      </c>
      <c r="O148" s="1"/>
      <c r="P148" s="1"/>
    </row>
    <row r="149" spans="1:16" hidden="1" outlineLevel="2" x14ac:dyDescent="0.25">
      <c r="A149" s="74" t="s">
        <v>11</v>
      </c>
      <c r="B149" s="4">
        <v>75</v>
      </c>
      <c r="C149" s="4">
        <f t="shared" si="42"/>
        <v>76.875</v>
      </c>
      <c r="D149" s="5">
        <f t="shared" si="43"/>
        <v>77</v>
      </c>
      <c r="E149" s="1"/>
      <c r="F149" s="42">
        <f>D149*'Planned ships &amp; modules'!$B$14</f>
        <v>0</v>
      </c>
      <c r="G149" s="1"/>
      <c r="H149" s="55">
        <f>SUMIFS('Capital Components'!$D:$D,'Capital Components'!$B:$B,H$5,'Capital Components'!$A:$A,$A149)*$D149</f>
        <v>29698284</v>
      </c>
      <c r="I149" s="56">
        <f>SUMIFS('Capital Components'!$D:$D,'Capital Components'!$B:$B,I$5,'Capital Components'!$A:$A,$A149)*$D149</f>
        <v>7715015</v>
      </c>
      <c r="J149" s="56">
        <f>SUMIFS('Capital Components'!$D:$D,'Capital Components'!$B:$B,J$5,'Capital Components'!$A:$A,$A149)*$D149</f>
        <v>3062829</v>
      </c>
      <c r="K149" s="56">
        <f>SUMIFS('Capital Components'!$D:$D,'Capital Components'!$B:$B,K$5,'Capital Components'!$A:$A,$A149)*$D149</f>
        <v>456995</v>
      </c>
      <c r="L149" s="56">
        <f>SUMIFS('Capital Components'!$D:$D,'Capital Components'!$B:$B,L$5,'Capital Components'!$A:$A,$A149)*$D149</f>
        <v>128975</v>
      </c>
      <c r="M149" s="56">
        <f>SUMIFS('Capital Components'!$D:$D,'Capital Components'!$B:$B,M$5,'Capital Components'!$A:$A,$A149)*$D149</f>
        <v>22561</v>
      </c>
      <c r="N149" s="57">
        <f>SUMIFS('Capital Components'!$D:$D,'Capital Components'!$B:$B,N$5,'Capital Components'!$A:$A,$A149)*$D149</f>
        <v>10241</v>
      </c>
      <c r="O149" s="1"/>
      <c r="P149" s="1"/>
    </row>
    <row r="150" spans="1:16" hidden="1" outlineLevel="2" x14ac:dyDescent="0.25">
      <c r="A150" s="74" t="s">
        <v>12</v>
      </c>
      <c r="B150" s="4">
        <v>50</v>
      </c>
      <c r="C150" s="4">
        <f t="shared" si="42"/>
        <v>51.249999999999993</v>
      </c>
      <c r="D150" s="5">
        <f t="shared" si="43"/>
        <v>51</v>
      </c>
      <c r="E150" s="1"/>
      <c r="F150" s="42">
        <f>D150*'Planned ships &amp; modules'!$B$14</f>
        <v>0</v>
      </c>
      <c r="G150" s="1"/>
      <c r="H150" s="55">
        <f>SUMIFS('Capital Components'!$D:$D,'Capital Components'!$B:$B,H$5,'Capital Components'!$A:$A,$A150)*$D150</f>
        <v>17853672</v>
      </c>
      <c r="I150" s="56">
        <f>SUMIFS('Capital Components'!$D:$D,'Capital Components'!$B:$B,I$5,'Capital Components'!$A:$A,$A150)*$D150</f>
        <v>4312764</v>
      </c>
      <c r="J150" s="56">
        <f>SUMIFS('Capital Components'!$D:$D,'Capital Components'!$B:$B,J$5,'Capital Components'!$A:$A,$A150)*$D150</f>
        <v>1735173</v>
      </c>
      <c r="K150" s="56">
        <f>SUMIFS('Capital Components'!$D:$D,'Capital Components'!$B:$B,K$5,'Capital Components'!$A:$A,$A150)*$D150</f>
        <v>234753</v>
      </c>
      <c r="L150" s="56">
        <f>SUMIFS('Capital Components'!$D:$D,'Capital Components'!$B:$B,L$5,'Capital Components'!$A:$A,$A150)*$D150</f>
        <v>70380</v>
      </c>
      <c r="M150" s="56">
        <f>SUMIFS('Capital Components'!$D:$D,'Capital Components'!$B:$B,M$5,'Capital Components'!$A:$A,$A150)*$D150</f>
        <v>12342</v>
      </c>
      <c r="N150" s="57">
        <f>SUMIFS('Capital Components'!$D:$D,'Capital Components'!$B:$B,N$5,'Capital Components'!$A:$A,$A150)*$D150</f>
        <v>4845</v>
      </c>
      <c r="O150" s="1"/>
      <c r="P150" s="1"/>
    </row>
    <row r="151" spans="1:16" hidden="1" outlineLevel="2" x14ac:dyDescent="0.25">
      <c r="A151" s="74" t="s">
        <v>13</v>
      </c>
      <c r="B151" s="4">
        <v>200</v>
      </c>
      <c r="C151" s="4">
        <f t="shared" si="42"/>
        <v>204.99999999999997</v>
      </c>
      <c r="D151" s="5">
        <f t="shared" si="43"/>
        <v>205</v>
      </c>
      <c r="E151" s="1"/>
      <c r="F151" s="42">
        <f>D151*'Planned ships &amp; modules'!$B$14</f>
        <v>0</v>
      </c>
      <c r="G151" s="1"/>
      <c r="H151" s="55">
        <f>SUMIFS('Capital Components'!$D:$D,'Capital Components'!$B:$B,H$5,'Capital Components'!$A:$A,$A151)*$D151</f>
        <v>107856240</v>
      </c>
      <c r="I151" s="56">
        <f>SUMIFS('Capital Components'!$D:$D,'Capital Components'!$B:$B,I$5,'Capital Components'!$A:$A,$A151)*$D151</f>
        <v>26927775</v>
      </c>
      <c r="J151" s="56">
        <f>SUMIFS('Capital Components'!$D:$D,'Capital Components'!$B:$B,J$5,'Capital Components'!$A:$A,$A151)*$D151</f>
        <v>9482890</v>
      </c>
      <c r="K151" s="56">
        <f>SUMIFS('Capital Components'!$D:$D,'Capital Components'!$B:$B,K$5,'Capital Components'!$A:$A,$A151)*$D151</f>
        <v>1723025</v>
      </c>
      <c r="L151" s="56">
        <f>SUMIFS('Capital Components'!$D:$D,'Capital Components'!$B:$B,L$5,'Capital Components'!$A:$A,$A151)*$D151</f>
        <v>495075</v>
      </c>
      <c r="M151" s="56">
        <f>SUMIFS('Capital Components'!$D:$D,'Capital Components'!$B:$B,M$5,'Capital Components'!$A:$A,$A151)*$D151</f>
        <v>86715</v>
      </c>
      <c r="N151" s="57">
        <f>SUMIFS('Capital Components'!$D:$D,'Capital Components'!$B:$B,N$5,'Capital Components'!$A:$A,$A151)*$D151</f>
        <v>40180</v>
      </c>
      <c r="O151" s="1"/>
      <c r="P151" s="1"/>
    </row>
    <row r="152" spans="1:16" hidden="1" outlineLevel="2" x14ac:dyDescent="0.25">
      <c r="A152" s="74" t="s">
        <v>15</v>
      </c>
      <c r="B152" s="4">
        <v>525</v>
      </c>
      <c r="C152" s="4">
        <f t="shared" si="42"/>
        <v>538.125</v>
      </c>
      <c r="D152" s="5">
        <f t="shared" si="43"/>
        <v>538</v>
      </c>
      <c r="E152" s="1"/>
      <c r="F152" s="42">
        <f>D152*'Planned ships &amp; modules'!$B$14</f>
        <v>0</v>
      </c>
      <c r="G152" s="1"/>
      <c r="H152" s="55">
        <f>SUMIFS('Capital Components'!$D:$D,'Capital Components'!$B:$B,H$5,'Capital Components'!$A:$A,$A152)*$D152</f>
        <v>168426280</v>
      </c>
      <c r="I152" s="56">
        <f>SUMIFS('Capital Components'!$D:$D,'Capital Components'!$B:$B,I$5,'Capital Components'!$A:$A,$A152)*$D152</f>
        <v>40387660</v>
      </c>
      <c r="J152" s="56">
        <f>SUMIFS('Capital Components'!$D:$D,'Capital Components'!$B:$B,J$5,'Capital Components'!$A:$A,$A152)*$D152</f>
        <v>16171204</v>
      </c>
      <c r="K152" s="56">
        <f>SUMIFS('Capital Components'!$D:$D,'Capital Components'!$B:$B,K$5,'Capital Components'!$A:$A,$A152)*$D152</f>
        <v>2182666</v>
      </c>
      <c r="L152" s="56">
        <f>SUMIFS('Capital Components'!$D:$D,'Capital Components'!$B:$B,L$5,'Capital Components'!$A:$A,$A152)*$D152</f>
        <v>610092</v>
      </c>
      <c r="M152" s="56">
        <f>SUMIFS('Capital Components'!$D:$D,'Capital Components'!$B:$B,M$5,'Capital Components'!$A:$A,$A152)*$D152</f>
        <v>117822</v>
      </c>
      <c r="N152" s="57">
        <f>SUMIFS('Capital Components'!$D:$D,'Capital Components'!$B:$B,N$5,'Capital Components'!$A:$A,$A152)*$D152</f>
        <v>41426</v>
      </c>
      <c r="O152" s="1"/>
      <c r="P152" s="1"/>
    </row>
    <row r="153" spans="1:16" hidden="1" outlineLevel="2" x14ac:dyDescent="0.25">
      <c r="A153" s="74" t="s">
        <v>17</v>
      </c>
      <c r="B153" s="4">
        <v>200</v>
      </c>
      <c r="C153" s="4">
        <f t="shared" si="42"/>
        <v>204.99999999999997</v>
      </c>
      <c r="D153" s="5">
        <f t="shared" si="43"/>
        <v>205</v>
      </c>
      <c r="E153" s="1"/>
      <c r="F153" s="42">
        <f>D153*'Planned ships &amp; modules'!$B$14</f>
        <v>0</v>
      </c>
      <c r="G153" s="1"/>
      <c r="H153" s="55">
        <f>SUMIFS('Capital Components'!$D:$D,'Capital Components'!$B:$B,H$5,'Capital Components'!$A:$A,$A153)*$D153</f>
        <v>138630635</v>
      </c>
      <c r="I153" s="56">
        <f>SUMIFS('Capital Components'!$D:$D,'Capital Components'!$B:$B,I$5,'Capital Components'!$A:$A,$A153)*$D153</f>
        <v>26381655</v>
      </c>
      <c r="J153" s="56">
        <f>SUMIFS('Capital Components'!$D:$D,'Capital Components'!$B:$B,J$5,'Capital Components'!$A:$A,$A153)*$D153</f>
        <v>9227050</v>
      </c>
      <c r="K153" s="56">
        <f>SUMIFS('Capital Components'!$D:$D,'Capital Components'!$B:$B,K$5,'Capital Components'!$A:$A,$A153)*$D153</f>
        <v>1592850</v>
      </c>
      <c r="L153" s="56">
        <f>SUMIFS('Capital Components'!$D:$D,'Capital Components'!$B:$B,L$5,'Capital Components'!$A:$A,$A153)*$D153</f>
        <v>415740</v>
      </c>
      <c r="M153" s="56">
        <f>SUMIFS('Capital Components'!$D:$D,'Capital Components'!$B:$B,M$5,'Capital Components'!$A:$A,$A153)*$D153</f>
        <v>84050</v>
      </c>
      <c r="N153" s="57">
        <f>SUMIFS('Capital Components'!$D:$D,'Capital Components'!$B:$B,N$5,'Capital Components'!$A:$A,$A153)*$D153</f>
        <v>41000</v>
      </c>
      <c r="O153" s="1"/>
      <c r="P153" s="1"/>
    </row>
    <row r="154" spans="1:16" hidden="1" outlineLevel="2" x14ac:dyDescent="0.25">
      <c r="A154" s="74" t="s">
        <v>19</v>
      </c>
      <c r="B154" s="4">
        <v>150</v>
      </c>
      <c r="C154" s="4">
        <f t="shared" si="42"/>
        <v>153.75</v>
      </c>
      <c r="D154" s="5">
        <f t="shared" si="43"/>
        <v>154</v>
      </c>
      <c r="E154" s="1"/>
      <c r="F154" s="42">
        <f>D154*'Planned ships &amp; modules'!$B$14</f>
        <v>0</v>
      </c>
      <c r="G154" s="1"/>
      <c r="H154" s="55">
        <f>SUMIFS('Capital Components'!$D:$D,'Capital Components'!$B:$B,H$5,'Capital Components'!$A:$A,$A154)*$D154</f>
        <v>70845236</v>
      </c>
      <c r="I154" s="56">
        <f>SUMIFS('Capital Components'!$D:$D,'Capital Components'!$B:$B,I$5,'Capital Components'!$A:$A,$A154)*$D154</f>
        <v>15333318</v>
      </c>
      <c r="J154" s="56">
        <f>SUMIFS('Capital Components'!$D:$D,'Capital Components'!$B:$B,J$5,'Capital Components'!$A:$A,$A154)*$D154</f>
        <v>6335560</v>
      </c>
      <c r="K154" s="56">
        <f>SUMIFS('Capital Components'!$D:$D,'Capital Components'!$B:$B,K$5,'Capital Components'!$A:$A,$A154)*$D154</f>
        <v>1040270</v>
      </c>
      <c r="L154" s="56">
        <f>SUMIFS('Capital Components'!$D:$D,'Capital Components'!$B:$B,L$5,'Capital Components'!$A:$A,$A154)*$D154</f>
        <v>304304</v>
      </c>
      <c r="M154" s="56">
        <f>SUMIFS('Capital Components'!$D:$D,'Capital Components'!$B:$B,M$5,'Capital Components'!$A:$A,$A154)*$D154</f>
        <v>50666</v>
      </c>
      <c r="N154" s="57">
        <f>SUMIFS('Capital Components'!$D:$D,'Capital Components'!$B:$B,N$5,'Capital Components'!$A:$A,$A154)*$D154</f>
        <v>23100</v>
      </c>
      <c r="O154" s="1"/>
      <c r="P154" s="1"/>
    </row>
    <row r="155" spans="1:16" hidden="1" outlineLevel="2" x14ac:dyDescent="0.25">
      <c r="A155" s="74" t="s">
        <v>20</v>
      </c>
      <c r="B155" s="4">
        <v>200</v>
      </c>
      <c r="C155" s="4">
        <f t="shared" si="42"/>
        <v>204.99999999999997</v>
      </c>
      <c r="D155" s="5">
        <f t="shared" si="43"/>
        <v>205</v>
      </c>
      <c r="E155" s="1"/>
      <c r="F155" s="42">
        <f>D155*'Planned ships &amp; modules'!$B$14</f>
        <v>0</v>
      </c>
      <c r="G155" s="1"/>
      <c r="H155" s="55">
        <f>SUMIFS('Capital Components'!$D:$D,'Capital Components'!$B:$B,H$5,'Capital Components'!$A:$A,$A155)*$D155</f>
        <v>84491160</v>
      </c>
      <c r="I155" s="56">
        <f>SUMIFS('Capital Components'!$D:$D,'Capital Components'!$B:$B,I$5,'Capital Components'!$A:$A,$A155)*$D155</f>
        <v>20411645</v>
      </c>
      <c r="J155" s="56">
        <f>SUMIFS('Capital Components'!$D:$D,'Capital Components'!$B:$B,J$5,'Capital Components'!$A:$A,$A155)*$D155</f>
        <v>7763145</v>
      </c>
      <c r="K155" s="56">
        <f>SUMIFS('Capital Components'!$D:$D,'Capital Components'!$B:$B,K$5,'Capital Components'!$A:$A,$A155)*$D155</f>
        <v>1282480</v>
      </c>
      <c r="L155" s="56">
        <f>SUMIFS('Capital Components'!$D:$D,'Capital Components'!$B:$B,L$5,'Capital Components'!$A:$A,$A155)*$D155</f>
        <v>390115</v>
      </c>
      <c r="M155" s="56">
        <f>SUMIFS('Capital Components'!$D:$D,'Capital Components'!$B:$B,M$5,'Capital Components'!$A:$A,$A155)*$D155</f>
        <v>55965</v>
      </c>
      <c r="N155" s="57">
        <f>SUMIFS('Capital Components'!$D:$D,'Capital Components'!$B:$B,N$5,'Capital Components'!$A:$A,$A155)*$D155</f>
        <v>27880</v>
      </c>
      <c r="O155" s="1"/>
      <c r="P155" s="1"/>
    </row>
    <row r="156" spans="1:16" hidden="1" outlineLevel="2" x14ac:dyDescent="0.25">
      <c r="A156" s="74" t="s">
        <v>21</v>
      </c>
      <c r="B156" s="4">
        <v>75</v>
      </c>
      <c r="C156" s="4">
        <f t="shared" si="42"/>
        <v>76.875</v>
      </c>
      <c r="D156" s="5">
        <f t="shared" si="43"/>
        <v>77</v>
      </c>
      <c r="E156" s="1"/>
      <c r="F156" s="42">
        <f>D156*'Planned ships &amp; modules'!$B$14</f>
        <v>0</v>
      </c>
      <c r="G156" s="1"/>
      <c r="H156" s="55">
        <f>SUMIFS('Capital Components'!$D:$D,'Capital Components'!$B:$B,H$5,'Capital Components'!$A:$A,$A156)*$D156</f>
        <v>30801155</v>
      </c>
      <c r="I156" s="56">
        <f>SUMIFS('Capital Components'!$D:$D,'Capital Components'!$B:$B,I$5,'Capital Components'!$A:$A,$A156)*$D156</f>
        <v>7014777</v>
      </c>
      <c r="J156" s="56">
        <f>SUMIFS('Capital Components'!$D:$D,'Capital Components'!$B:$B,J$5,'Capital Components'!$A:$A,$A156)*$D156</f>
        <v>2838297</v>
      </c>
      <c r="K156" s="56">
        <f>SUMIFS('Capital Components'!$D:$D,'Capital Components'!$B:$B,K$5,'Capital Components'!$A:$A,$A156)*$D156</f>
        <v>462385</v>
      </c>
      <c r="L156" s="56">
        <f>SUMIFS('Capital Components'!$D:$D,'Capital Components'!$B:$B,L$5,'Capital Components'!$A:$A,$A156)*$D156</f>
        <v>125279</v>
      </c>
      <c r="M156" s="56">
        <f>SUMIFS('Capital Components'!$D:$D,'Capital Components'!$B:$B,M$5,'Capital Components'!$A:$A,$A156)*$D156</f>
        <v>23177</v>
      </c>
      <c r="N156" s="57">
        <f>SUMIFS('Capital Components'!$D:$D,'Capital Components'!$B:$B,N$5,'Capital Components'!$A:$A,$A156)*$D156</f>
        <v>10318</v>
      </c>
      <c r="O156" s="1"/>
      <c r="P156" s="1"/>
    </row>
    <row r="157" spans="1:16" hidden="1" outlineLevel="2" x14ac:dyDescent="0.25">
      <c r="A157" s="74" t="s">
        <v>22</v>
      </c>
      <c r="B157" s="4">
        <v>150</v>
      </c>
      <c r="C157" s="4">
        <f t="shared" si="42"/>
        <v>153.75</v>
      </c>
      <c r="D157" s="5">
        <f t="shared" si="43"/>
        <v>154</v>
      </c>
      <c r="E157" s="1"/>
      <c r="F157" s="42">
        <f>D157*'Planned ships &amp; modules'!$B$14</f>
        <v>0</v>
      </c>
      <c r="G157" s="1"/>
      <c r="H157" s="55">
        <f>SUMIFS('Capital Components'!$D:$D,'Capital Components'!$B:$B,H$5,'Capital Components'!$A:$A,$A157)*$D157</f>
        <v>69280288</v>
      </c>
      <c r="I157" s="56">
        <f>SUMIFS('Capital Components'!$D:$D,'Capital Components'!$B:$B,I$5,'Capital Components'!$A:$A,$A157)*$D157</f>
        <v>14575484</v>
      </c>
      <c r="J157" s="56">
        <f>SUMIFS('Capital Components'!$D:$D,'Capital Components'!$B:$B,J$5,'Capital Components'!$A:$A,$A157)*$D157</f>
        <v>5998454</v>
      </c>
      <c r="K157" s="56">
        <f>SUMIFS('Capital Components'!$D:$D,'Capital Components'!$B:$B,K$5,'Capital Components'!$A:$A,$A157)*$D157</f>
        <v>1009470</v>
      </c>
      <c r="L157" s="56">
        <f>SUMIFS('Capital Components'!$D:$D,'Capital Components'!$B:$B,L$5,'Capital Components'!$A:$A,$A157)*$D157</f>
        <v>282436</v>
      </c>
      <c r="M157" s="56">
        <f>SUMIFS('Capital Components'!$D:$D,'Capital Components'!$B:$B,M$5,'Capital Components'!$A:$A,$A157)*$D157</f>
        <v>48356</v>
      </c>
      <c r="N157" s="57">
        <f>SUMIFS('Capital Components'!$D:$D,'Capital Components'!$B:$B,N$5,'Capital Components'!$A:$A,$A157)*$D157</f>
        <v>22946</v>
      </c>
      <c r="O157" s="1"/>
      <c r="P157" s="1"/>
    </row>
    <row r="158" spans="1:16" ht="15.75" hidden="1" outlineLevel="2" thickBot="1" x14ac:dyDescent="0.3">
      <c r="A158" s="74" t="s">
        <v>23</v>
      </c>
      <c r="B158" s="4">
        <v>200</v>
      </c>
      <c r="C158" s="4">
        <f t="shared" si="42"/>
        <v>204.99999999999997</v>
      </c>
      <c r="D158" s="5">
        <f t="shared" si="43"/>
        <v>205</v>
      </c>
      <c r="E158" s="1"/>
      <c r="F158" s="42">
        <f>D158*'Planned ships &amp; modules'!$B$14</f>
        <v>0</v>
      </c>
      <c r="G158" s="1"/>
      <c r="H158" s="55">
        <f>SUMIFS('Capital Components'!$D:$D,'Capital Components'!$B:$B,H$5,'Capital Components'!$A:$A,$A158)*$D158</f>
        <v>106620705</v>
      </c>
      <c r="I158" s="56">
        <f>SUMIFS('Capital Components'!$D:$D,'Capital Components'!$B:$B,I$5,'Capital Components'!$A:$A,$A158)*$D158</f>
        <v>35113015</v>
      </c>
      <c r="J158" s="56">
        <f>SUMIFS('Capital Components'!$D:$D,'Capital Components'!$B:$B,J$5,'Capital Components'!$A:$A,$A158)*$D158</f>
        <v>9855375</v>
      </c>
      <c r="K158" s="56">
        <f>SUMIFS('Capital Components'!$D:$D,'Capital Components'!$B:$B,K$5,'Capital Components'!$A:$A,$A158)*$D158</f>
        <v>1665625</v>
      </c>
      <c r="L158" s="56">
        <f>SUMIFS('Capital Components'!$D:$D,'Capital Components'!$B:$B,L$5,'Capital Components'!$A:$A,$A158)*$D158</f>
        <v>454895</v>
      </c>
      <c r="M158" s="56">
        <f>SUMIFS('Capital Components'!$D:$D,'Capital Components'!$B:$B,M$5,'Capital Components'!$A:$A,$A158)*$D158</f>
        <v>84460</v>
      </c>
      <c r="N158" s="57">
        <f>SUMIFS('Capital Components'!$D:$D,'Capital Components'!$B:$B,N$5,'Capital Components'!$A:$A,$A158)*$D158</f>
        <v>38335</v>
      </c>
      <c r="O158" s="1"/>
      <c r="P158" s="1"/>
    </row>
    <row r="159" spans="1:16" ht="15.75" outlineLevel="1" collapsed="1" thickBot="1" x14ac:dyDescent="0.3">
      <c r="A159" s="1"/>
      <c r="B159" s="1"/>
      <c r="C159" s="1"/>
      <c r="D159" s="1"/>
      <c r="E159" s="1"/>
      <c r="F159" s="1"/>
      <c r="G159" s="1"/>
      <c r="H159" s="48">
        <f t="shared" ref="H159:N159" si="44">SUM(H147:H158)</f>
        <v>876116019</v>
      </c>
      <c r="I159" s="48">
        <f t="shared" si="44"/>
        <v>211022362</v>
      </c>
      <c r="J159" s="48">
        <f t="shared" si="44"/>
        <v>77421193</v>
      </c>
      <c r="K159" s="48">
        <f t="shared" si="44"/>
        <v>12461834</v>
      </c>
      <c r="L159" s="48">
        <f t="shared" si="44"/>
        <v>3519344</v>
      </c>
      <c r="M159" s="48">
        <f t="shared" si="44"/>
        <v>625586</v>
      </c>
      <c r="N159" s="49">
        <f t="shared" si="44"/>
        <v>277658</v>
      </c>
      <c r="O159" s="67">
        <f>H159*Overview!$B$2+I159*Overview!$B$3+J159*Overview!$B$4+K159*Overview!$B$5+L159*Overview!$B$6+M159*Overview!$B$7+N159*Overview!$B$8</f>
        <v>15428522597.860001</v>
      </c>
      <c r="P159" s="1"/>
    </row>
    <row r="160" spans="1:16" ht="15.75" outlineLevel="1" thickBot="1" x14ac:dyDescent="0.3">
      <c r="A160" s="1"/>
      <c r="B160" s="1"/>
      <c r="C160" s="1"/>
      <c r="D160" s="1"/>
      <c r="E160" s="1"/>
      <c r="F160" s="1"/>
      <c r="G160" s="1"/>
      <c r="H160" s="59"/>
      <c r="I160" s="59"/>
      <c r="J160" s="59"/>
      <c r="K160" s="59"/>
      <c r="L160" s="59"/>
      <c r="M160" s="59"/>
      <c r="N160" s="59"/>
      <c r="O160" s="1"/>
      <c r="P160" s="1"/>
    </row>
    <row r="161" spans="1:16" ht="15.75" outlineLevel="1" thickBot="1" x14ac:dyDescent="0.3">
      <c r="A161" s="69" t="s">
        <v>54</v>
      </c>
      <c r="B161" s="69"/>
      <c r="C161" s="70">
        <v>3</v>
      </c>
      <c r="D161" s="69"/>
      <c r="E161" s="1"/>
      <c r="F161" s="39" t="s">
        <v>106</v>
      </c>
      <c r="G161" s="1"/>
      <c r="H161" s="51" t="s">
        <v>0</v>
      </c>
      <c r="I161" s="52" t="s">
        <v>1</v>
      </c>
      <c r="J161" s="53" t="s">
        <v>2</v>
      </c>
      <c r="K161" s="52" t="s">
        <v>3</v>
      </c>
      <c r="L161" s="53" t="s">
        <v>4</v>
      </c>
      <c r="M161" s="52" t="s">
        <v>5</v>
      </c>
      <c r="N161" s="54" t="s">
        <v>6</v>
      </c>
      <c r="O161" s="1"/>
      <c r="P161" s="1"/>
    </row>
    <row r="162" spans="1:16" hidden="1" outlineLevel="2" x14ac:dyDescent="0.25">
      <c r="A162" s="74" t="s">
        <v>7</v>
      </c>
      <c r="B162" s="4">
        <v>150</v>
      </c>
      <c r="C162" s="4">
        <f t="shared" ref="C162:C173" si="45">B162*(1+(0.1/(1+$C$161)))</f>
        <v>153.75</v>
      </c>
      <c r="D162" s="5">
        <f>ROUND(C162,0)</f>
        <v>154</v>
      </c>
      <c r="E162" s="1"/>
      <c r="F162" s="42">
        <f>D162*'Planned ships &amp; modules'!$B$15</f>
        <v>0</v>
      </c>
      <c r="G162" s="1"/>
      <c r="H162" s="64">
        <f>SUMIFS('Capital Components'!$D:$D,'Capital Components'!$B:$B,H$5,'Capital Components'!$A:$A,$A162)*$D162</f>
        <v>65705948</v>
      </c>
      <c r="I162" s="65">
        <f>SUMIFS('Capital Components'!$D:$D,'Capital Components'!$B:$B,I$5,'Capital Components'!$A:$A,$A162)*$D162</f>
        <v>15431108</v>
      </c>
      <c r="J162" s="65">
        <f>SUMIFS('Capital Components'!$D:$D,'Capital Components'!$B:$B,J$5,'Capital Components'!$A:$A,$A162)*$D162</f>
        <v>6016472</v>
      </c>
      <c r="K162" s="65">
        <f>SUMIFS('Capital Components'!$D:$D,'Capital Components'!$B:$B,K$5,'Capital Components'!$A:$A,$A162)*$D162</f>
        <v>987294</v>
      </c>
      <c r="L162" s="65">
        <f>SUMIFS('Capital Components'!$D:$D,'Capital Components'!$B:$B,L$5,'Capital Components'!$A:$A,$A162)*$D162</f>
        <v>297374</v>
      </c>
      <c r="M162" s="65">
        <f>SUMIFS('Capital Components'!$D:$D,'Capital Components'!$B:$B,M$5,'Capital Components'!$A:$A,$A162)*$D162</f>
        <v>47432</v>
      </c>
      <c r="N162" s="66">
        <f>SUMIFS('Capital Components'!$D:$D,'Capital Components'!$B:$B,N$5,'Capital Components'!$A:$A,$A162)*$D162</f>
        <v>21098</v>
      </c>
      <c r="O162" s="1"/>
      <c r="P162" s="1"/>
    </row>
    <row r="163" spans="1:16" hidden="1" outlineLevel="2" x14ac:dyDescent="0.25">
      <c r="A163" s="74" t="s">
        <v>8</v>
      </c>
      <c r="B163" s="4">
        <v>125</v>
      </c>
      <c r="C163" s="4">
        <f t="shared" si="45"/>
        <v>128.125</v>
      </c>
      <c r="D163" s="5">
        <f t="shared" ref="D163:D173" si="46">ROUND(C163,0)</f>
        <v>128</v>
      </c>
      <c r="E163" s="1"/>
      <c r="F163" s="42">
        <f>D163*'Planned ships &amp; modules'!$B$15</f>
        <v>0</v>
      </c>
      <c r="G163" s="1"/>
      <c r="H163" s="55">
        <f>SUMIFS('Capital Components'!$D:$D,'Capital Components'!$B:$B,H$5,'Capital Components'!$A:$A,$A163)*$D163</f>
        <v>37741184</v>
      </c>
      <c r="I163" s="56">
        <f>SUMIFS('Capital Components'!$D:$D,'Capital Components'!$B:$B,I$5,'Capital Components'!$A:$A,$A163)*$D163</f>
        <v>12447744</v>
      </c>
      <c r="J163" s="56">
        <f>SUMIFS('Capital Components'!$D:$D,'Capital Components'!$B:$B,J$5,'Capital Components'!$A:$A,$A163)*$D163</f>
        <v>4564736</v>
      </c>
      <c r="K163" s="56">
        <f>SUMIFS('Capital Components'!$D:$D,'Capital Components'!$B:$B,K$5,'Capital Components'!$A:$A,$A163)*$D163</f>
        <v>743296</v>
      </c>
      <c r="L163" s="56">
        <f>SUMIFS('Capital Components'!$D:$D,'Capital Components'!$B:$B,L$5,'Capital Components'!$A:$A,$A163)*$D163</f>
        <v>212480</v>
      </c>
      <c r="M163" s="56">
        <f>SUMIFS('Capital Components'!$D:$D,'Capital Components'!$B:$B,M$5,'Capital Components'!$A:$A,$A163)*$D163</f>
        <v>38144</v>
      </c>
      <c r="N163" s="57">
        <f>SUMIFS('Capital Components'!$D:$D,'Capital Components'!$B:$B,N$5,'Capital Components'!$A:$A,$A163)*$D163</f>
        <v>16128</v>
      </c>
      <c r="O163" s="1"/>
      <c r="P163" s="1"/>
    </row>
    <row r="164" spans="1:16" hidden="1" outlineLevel="2" x14ac:dyDescent="0.25">
      <c r="A164" s="74" t="s">
        <v>11</v>
      </c>
      <c r="B164" s="4">
        <v>125</v>
      </c>
      <c r="C164" s="4">
        <f t="shared" si="45"/>
        <v>128.125</v>
      </c>
      <c r="D164" s="5">
        <f t="shared" si="46"/>
        <v>128</v>
      </c>
      <c r="E164" s="1"/>
      <c r="F164" s="42">
        <f>D164*'Planned ships &amp; modules'!$B$15</f>
        <v>0</v>
      </c>
      <c r="G164" s="1"/>
      <c r="H164" s="55">
        <f>SUMIFS('Capital Components'!$D:$D,'Capital Components'!$B:$B,H$5,'Capital Components'!$A:$A,$A164)*$D164</f>
        <v>49368576</v>
      </c>
      <c r="I164" s="56">
        <f>SUMIFS('Capital Components'!$D:$D,'Capital Components'!$B:$B,I$5,'Capital Components'!$A:$A,$A164)*$D164</f>
        <v>12824960</v>
      </c>
      <c r="J164" s="56">
        <f>SUMIFS('Capital Components'!$D:$D,'Capital Components'!$B:$B,J$5,'Capital Components'!$A:$A,$A164)*$D164</f>
        <v>5091456</v>
      </c>
      <c r="K164" s="56">
        <f>SUMIFS('Capital Components'!$D:$D,'Capital Components'!$B:$B,K$5,'Capital Components'!$A:$A,$A164)*$D164</f>
        <v>759680</v>
      </c>
      <c r="L164" s="56">
        <f>SUMIFS('Capital Components'!$D:$D,'Capital Components'!$B:$B,L$5,'Capital Components'!$A:$A,$A164)*$D164</f>
        <v>214400</v>
      </c>
      <c r="M164" s="56">
        <f>SUMIFS('Capital Components'!$D:$D,'Capital Components'!$B:$B,M$5,'Capital Components'!$A:$A,$A164)*$D164</f>
        <v>37504</v>
      </c>
      <c r="N164" s="57">
        <f>SUMIFS('Capital Components'!$D:$D,'Capital Components'!$B:$B,N$5,'Capital Components'!$A:$A,$A164)*$D164</f>
        <v>17024</v>
      </c>
      <c r="O164" s="1"/>
      <c r="P164" s="1"/>
    </row>
    <row r="165" spans="1:16" hidden="1" outlineLevel="2" x14ac:dyDescent="0.25">
      <c r="A165" s="74" t="s">
        <v>12</v>
      </c>
      <c r="B165" s="4">
        <v>200</v>
      </c>
      <c r="C165" s="4">
        <f t="shared" si="45"/>
        <v>204.99999999999997</v>
      </c>
      <c r="D165" s="5">
        <f t="shared" si="46"/>
        <v>205</v>
      </c>
      <c r="E165" s="1"/>
      <c r="F165" s="42">
        <f>D165*'Planned ships &amp; modules'!$B$15</f>
        <v>0</v>
      </c>
      <c r="G165" s="1"/>
      <c r="H165" s="55">
        <f>SUMIFS('Capital Components'!$D:$D,'Capital Components'!$B:$B,H$5,'Capital Components'!$A:$A,$A165)*$D165</f>
        <v>71764760</v>
      </c>
      <c r="I165" s="56">
        <f>SUMIFS('Capital Components'!$D:$D,'Capital Components'!$B:$B,I$5,'Capital Components'!$A:$A,$A165)*$D165</f>
        <v>17335620</v>
      </c>
      <c r="J165" s="56">
        <f>SUMIFS('Capital Components'!$D:$D,'Capital Components'!$B:$B,J$5,'Capital Components'!$A:$A,$A165)*$D165</f>
        <v>6974715</v>
      </c>
      <c r="K165" s="56">
        <f>SUMIFS('Capital Components'!$D:$D,'Capital Components'!$B:$B,K$5,'Capital Components'!$A:$A,$A165)*$D165</f>
        <v>943615</v>
      </c>
      <c r="L165" s="56">
        <f>SUMIFS('Capital Components'!$D:$D,'Capital Components'!$B:$B,L$5,'Capital Components'!$A:$A,$A165)*$D165</f>
        <v>282900</v>
      </c>
      <c r="M165" s="56">
        <f>SUMIFS('Capital Components'!$D:$D,'Capital Components'!$B:$B,M$5,'Capital Components'!$A:$A,$A165)*$D165</f>
        <v>49610</v>
      </c>
      <c r="N165" s="57">
        <f>SUMIFS('Capital Components'!$D:$D,'Capital Components'!$B:$B,N$5,'Capital Components'!$A:$A,$A165)*$D165</f>
        <v>19475</v>
      </c>
      <c r="O165" s="1"/>
      <c r="P165" s="1"/>
    </row>
    <row r="166" spans="1:16" hidden="1" outlineLevel="2" x14ac:dyDescent="0.25">
      <c r="A166" s="74" t="s">
        <v>13</v>
      </c>
      <c r="B166" s="4">
        <v>200</v>
      </c>
      <c r="C166" s="4">
        <f t="shared" si="45"/>
        <v>204.99999999999997</v>
      </c>
      <c r="D166" s="5">
        <f t="shared" si="46"/>
        <v>205</v>
      </c>
      <c r="E166" s="1"/>
      <c r="F166" s="42">
        <f>D166*'Planned ships &amp; modules'!$B$15</f>
        <v>0</v>
      </c>
      <c r="G166" s="1"/>
      <c r="H166" s="55">
        <f>SUMIFS('Capital Components'!$D:$D,'Capital Components'!$B:$B,H$5,'Capital Components'!$A:$A,$A166)*$D166</f>
        <v>107856240</v>
      </c>
      <c r="I166" s="56">
        <f>SUMIFS('Capital Components'!$D:$D,'Capital Components'!$B:$B,I$5,'Capital Components'!$A:$A,$A166)*$D166</f>
        <v>26927775</v>
      </c>
      <c r="J166" s="56">
        <f>SUMIFS('Capital Components'!$D:$D,'Capital Components'!$B:$B,J$5,'Capital Components'!$A:$A,$A166)*$D166</f>
        <v>9482890</v>
      </c>
      <c r="K166" s="56">
        <f>SUMIFS('Capital Components'!$D:$D,'Capital Components'!$B:$B,K$5,'Capital Components'!$A:$A,$A166)*$D166</f>
        <v>1723025</v>
      </c>
      <c r="L166" s="56">
        <f>SUMIFS('Capital Components'!$D:$D,'Capital Components'!$B:$B,L$5,'Capital Components'!$A:$A,$A166)*$D166</f>
        <v>495075</v>
      </c>
      <c r="M166" s="56">
        <f>SUMIFS('Capital Components'!$D:$D,'Capital Components'!$B:$B,M$5,'Capital Components'!$A:$A,$A166)*$D166</f>
        <v>86715</v>
      </c>
      <c r="N166" s="57">
        <f>SUMIFS('Capital Components'!$D:$D,'Capital Components'!$B:$B,N$5,'Capital Components'!$A:$A,$A166)*$D166</f>
        <v>40180</v>
      </c>
      <c r="O166" s="1"/>
      <c r="P166" s="1"/>
    </row>
    <row r="167" spans="1:16" hidden="1" outlineLevel="2" x14ac:dyDescent="0.25">
      <c r="A167" s="74" t="s">
        <v>15</v>
      </c>
      <c r="B167" s="4">
        <v>625</v>
      </c>
      <c r="C167" s="4">
        <f t="shared" si="45"/>
        <v>640.625</v>
      </c>
      <c r="D167" s="5">
        <f t="shared" si="46"/>
        <v>641</v>
      </c>
      <c r="E167" s="1"/>
      <c r="F167" s="42">
        <f>D167*'Planned ships &amp; modules'!$B$15</f>
        <v>0</v>
      </c>
      <c r="G167" s="1"/>
      <c r="H167" s="55">
        <f>SUMIFS('Capital Components'!$D:$D,'Capital Components'!$B:$B,H$5,'Capital Components'!$A:$A,$A167)*$D167</f>
        <v>200671460</v>
      </c>
      <c r="I167" s="56">
        <f>SUMIFS('Capital Components'!$D:$D,'Capital Components'!$B:$B,I$5,'Capital Components'!$A:$A,$A167)*$D167</f>
        <v>48119870</v>
      </c>
      <c r="J167" s="56">
        <f>SUMIFS('Capital Components'!$D:$D,'Capital Components'!$B:$B,J$5,'Capital Components'!$A:$A,$A167)*$D167</f>
        <v>19267178</v>
      </c>
      <c r="K167" s="56">
        <f>SUMIFS('Capital Components'!$D:$D,'Capital Components'!$B:$B,K$5,'Capital Components'!$A:$A,$A167)*$D167</f>
        <v>2600537</v>
      </c>
      <c r="L167" s="56">
        <f>SUMIFS('Capital Components'!$D:$D,'Capital Components'!$B:$B,L$5,'Capital Components'!$A:$A,$A167)*$D167</f>
        <v>726894</v>
      </c>
      <c r="M167" s="56">
        <f>SUMIFS('Capital Components'!$D:$D,'Capital Components'!$B:$B,M$5,'Capital Components'!$A:$A,$A167)*$D167</f>
        <v>140379</v>
      </c>
      <c r="N167" s="57">
        <f>SUMIFS('Capital Components'!$D:$D,'Capital Components'!$B:$B,N$5,'Capital Components'!$A:$A,$A167)*$D167</f>
        <v>49357</v>
      </c>
      <c r="O167" s="1"/>
      <c r="P167" s="1"/>
    </row>
    <row r="168" spans="1:16" hidden="1" outlineLevel="2" x14ac:dyDescent="0.25">
      <c r="A168" s="74" t="s">
        <v>17</v>
      </c>
      <c r="B168" s="4">
        <v>200</v>
      </c>
      <c r="C168" s="4">
        <f t="shared" si="45"/>
        <v>204.99999999999997</v>
      </c>
      <c r="D168" s="5">
        <f t="shared" si="46"/>
        <v>205</v>
      </c>
      <c r="E168" s="1"/>
      <c r="F168" s="42">
        <f>D168*'Planned ships &amp; modules'!$B$15</f>
        <v>0</v>
      </c>
      <c r="G168" s="1"/>
      <c r="H168" s="55">
        <f>SUMIFS('Capital Components'!$D:$D,'Capital Components'!$B:$B,H$5,'Capital Components'!$A:$A,$A168)*$D168</f>
        <v>138630635</v>
      </c>
      <c r="I168" s="56">
        <f>SUMIFS('Capital Components'!$D:$D,'Capital Components'!$B:$B,I$5,'Capital Components'!$A:$A,$A168)*$D168</f>
        <v>26381655</v>
      </c>
      <c r="J168" s="56">
        <f>SUMIFS('Capital Components'!$D:$D,'Capital Components'!$B:$B,J$5,'Capital Components'!$A:$A,$A168)*$D168</f>
        <v>9227050</v>
      </c>
      <c r="K168" s="56">
        <f>SUMIFS('Capital Components'!$D:$D,'Capital Components'!$B:$B,K$5,'Capital Components'!$A:$A,$A168)*$D168</f>
        <v>1592850</v>
      </c>
      <c r="L168" s="56">
        <f>SUMIFS('Capital Components'!$D:$D,'Capital Components'!$B:$B,L$5,'Capital Components'!$A:$A,$A168)*$D168</f>
        <v>415740</v>
      </c>
      <c r="M168" s="56">
        <f>SUMIFS('Capital Components'!$D:$D,'Capital Components'!$B:$B,M$5,'Capital Components'!$A:$A,$A168)*$D168</f>
        <v>84050</v>
      </c>
      <c r="N168" s="57">
        <f>SUMIFS('Capital Components'!$D:$D,'Capital Components'!$B:$B,N$5,'Capital Components'!$A:$A,$A168)*$D168</f>
        <v>41000</v>
      </c>
      <c r="O168" s="1"/>
      <c r="P168" s="1"/>
    </row>
    <row r="169" spans="1:16" hidden="1" outlineLevel="2" x14ac:dyDescent="0.25">
      <c r="A169" s="74" t="s">
        <v>19</v>
      </c>
      <c r="B169" s="4">
        <v>100</v>
      </c>
      <c r="C169" s="4">
        <f t="shared" si="45"/>
        <v>102.49999999999999</v>
      </c>
      <c r="D169" s="5">
        <f t="shared" si="46"/>
        <v>103</v>
      </c>
      <c r="E169" s="1"/>
      <c r="F169" s="42">
        <f>D169*'Planned ships &amp; modules'!$B$15</f>
        <v>0</v>
      </c>
      <c r="G169" s="1"/>
      <c r="H169" s="55">
        <f>SUMIFS('Capital Components'!$D:$D,'Capital Components'!$B:$B,H$5,'Capital Components'!$A:$A,$A169)*$D169</f>
        <v>47383502</v>
      </c>
      <c r="I169" s="56">
        <f>SUMIFS('Capital Components'!$D:$D,'Capital Components'!$B:$B,I$5,'Capital Components'!$A:$A,$A169)*$D169</f>
        <v>10255401</v>
      </c>
      <c r="J169" s="56">
        <f>SUMIFS('Capital Components'!$D:$D,'Capital Components'!$B:$B,J$5,'Capital Components'!$A:$A,$A169)*$D169</f>
        <v>4237420</v>
      </c>
      <c r="K169" s="56">
        <f>SUMIFS('Capital Components'!$D:$D,'Capital Components'!$B:$B,K$5,'Capital Components'!$A:$A,$A169)*$D169</f>
        <v>695765</v>
      </c>
      <c r="L169" s="56">
        <f>SUMIFS('Capital Components'!$D:$D,'Capital Components'!$B:$B,L$5,'Capital Components'!$A:$A,$A169)*$D169</f>
        <v>203528</v>
      </c>
      <c r="M169" s="56">
        <f>SUMIFS('Capital Components'!$D:$D,'Capital Components'!$B:$B,M$5,'Capital Components'!$A:$A,$A169)*$D169</f>
        <v>33887</v>
      </c>
      <c r="N169" s="57">
        <f>SUMIFS('Capital Components'!$D:$D,'Capital Components'!$B:$B,N$5,'Capital Components'!$A:$A,$A169)*$D169</f>
        <v>15450</v>
      </c>
      <c r="O169" s="1"/>
      <c r="P169" s="1"/>
    </row>
    <row r="170" spans="1:16" hidden="1" outlineLevel="2" x14ac:dyDescent="0.25">
      <c r="A170" s="74" t="s">
        <v>20</v>
      </c>
      <c r="B170" s="4">
        <v>125</v>
      </c>
      <c r="C170" s="4">
        <f t="shared" si="45"/>
        <v>128.125</v>
      </c>
      <c r="D170" s="5">
        <f t="shared" si="46"/>
        <v>128</v>
      </c>
      <c r="E170" s="1"/>
      <c r="F170" s="42">
        <f>D170*'Planned ships &amp; modules'!$B$15</f>
        <v>0</v>
      </c>
      <c r="G170" s="1"/>
      <c r="H170" s="55">
        <f>SUMIFS('Capital Components'!$D:$D,'Capital Components'!$B:$B,H$5,'Capital Components'!$A:$A,$A170)*$D170</f>
        <v>52755456</v>
      </c>
      <c r="I170" s="56">
        <f>SUMIFS('Capital Components'!$D:$D,'Capital Components'!$B:$B,I$5,'Capital Components'!$A:$A,$A170)*$D170</f>
        <v>12744832</v>
      </c>
      <c r="J170" s="56">
        <f>SUMIFS('Capital Components'!$D:$D,'Capital Components'!$B:$B,J$5,'Capital Components'!$A:$A,$A170)*$D170</f>
        <v>4847232</v>
      </c>
      <c r="K170" s="56">
        <f>SUMIFS('Capital Components'!$D:$D,'Capital Components'!$B:$B,K$5,'Capital Components'!$A:$A,$A170)*$D170</f>
        <v>800768</v>
      </c>
      <c r="L170" s="56">
        <f>SUMIFS('Capital Components'!$D:$D,'Capital Components'!$B:$B,L$5,'Capital Components'!$A:$A,$A170)*$D170</f>
        <v>243584</v>
      </c>
      <c r="M170" s="56">
        <f>SUMIFS('Capital Components'!$D:$D,'Capital Components'!$B:$B,M$5,'Capital Components'!$A:$A,$A170)*$D170</f>
        <v>34944</v>
      </c>
      <c r="N170" s="57">
        <f>SUMIFS('Capital Components'!$D:$D,'Capital Components'!$B:$B,N$5,'Capital Components'!$A:$A,$A170)*$D170</f>
        <v>17408</v>
      </c>
      <c r="O170" s="1"/>
      <c r="P170" s="1"/>
    </row>
    <row r="171" spans="1:16" hidden="1" outlineLevel="2" x14ac:dyDescent="0.25">
      <c r="A171" s="74" t="s">
        <v>21</v>
      </c>
      <c r="B171" s="4">
        <v>125</v>
      </c>
      <c r="C171" s="4">
        <f t="shared" si="45"/>
        <v>128.125</v>
      </c>
      <c r="D171" s="5">
        <f t="shared" si="46"/>
        <v>128</v>
      </c>
      <c r="E171" s="1"/>
      <c r="F171" s="42">
        <f>D171*'Planned ships &amp; modules'!$B$15</f>
        <v>0</v>
      </c>
      <c r="G171" s="1"/>
      <c r="H171" s="55">
        <f>SUMIFS('Capital Components'!$D:$D,'Capital Components'!$B:$B,H$5,'Capital Components'!$A:$A,$A171)*$D171</f>
        <v>51201920</v>
      </c>
      <c r="I171" s="56">
        <f>SUMIFS('Capital Components'!$D:$D,'Capital Components'!$B:$B,I$5,'Capital Components'!$A:$A,$A171)*$D171</f>
        <v>11660928</v>
      </c>
      <c r="J171" s="56">
        <f>SUMIFS('Capital Components'!$D:$D,'Capital Components'!$B:$B,J$5,'Capital Components'!$A:$A,$A171)*$D171</f>
        <v>4718208</v>
      </c>
      <c r="K171" s="56">
        <f>SUMIFS('Capital Components'!$D:$D,'Capital Components'!$B:$B,K$5,'Capital Components'!$A:$A,$A171)*$D171</f>
        <v>768640</v>
      </c>
      <c r="L171" s="56">
        <f>SUMIFS('Capital Components'!$D:$D,'Capital Components'!$B:$B,L$5,'Capital Components'!$A:$A,$A171)*$D171</f>
        <v>208256</v>
      </c>
      <c r="M171" s="56">
        <f>SUMIFS('Capital Components'!$D:$D,'Capital Components'!$B:$B,M$5,'Capital Components'!$A:$A,$A171)*$D171</f>
        <v>38528</v>
      </c>
      <c r="N171" s="57">
        <f>SUMIFS('Capital Components'!$D:$D,'Capital Components'!$B:$B,N$5,'Capital Components'!$A:$A,$A171)*$D171</f>
        <v>17152</v>
      </c>
      <c r="O171" s="1"/>
      <c r="P171" s="1"/>
    </row>
    <row r="172" spans="1:16" hidden="1" outlineLevel="2" x14ac:dyDescent="0.25">
      <c r="A172" s="74" t="s">
        <v>22</v>
      </c>
      <c r="B172" s="4">
        <v>75</v>
      </c>
      <c r="C172" s="4">
        <f t="shared" si="45"/>
        <v>76.875</v>
      </c>
      <c r="D172" s="5">
        <f t="shared" si="46"/>
        <v>77</v>
      </c>
      <c r="E172" s="1"/>
      <c r="F172" s="42">
        <f>D172*'Planned ships &amp; modules'!$B$15</f>
        <v>0</v>
      </c>
      <c r="G172" s="1"/>
      <c r="H172" s="55">
        <f>SUMIFS('Capital Components'!$D:$D,'Capital Components'!$B:$B,H$5,'Capital Components'!$A:$A,$A172)*$D172</f>
        <v>34640144</v>
      </c>
      <c r="I172" s="56">
        <f>SUMIFS('Capital Components'!$D:$D,'Capital Components'!$B:$B,I$5,'Capital Components'!$A:$A,$A172)*$D172</f>
        <v>7287742</v>
      </c>
      <c r="J172" s="56">
        <f>SUMIFS('Capital Components'!$D:$D,'Capital Components'!$B:$B,J$5,'Capital Components'!$A:$A,$A172)*$D172</f>
        <v>2999227</v>
      </c>
      <c r="K172" s="56">
        <f>SUMIFS('Capital Components'!$D:$D,'Capital Components'!$B:$B,K$5,'Capital Components'!$A:$A,$A172)*$D172</f>
        <v>504735</v>
      </c>
      <c r="L172" s="56">
        <f>SUMIFS('Capital Components'!$D:$D,'Capital Components'!$B:$B,L$5,'Capital Components'!$A:$A,$A172)*$D172</f>
        <v>141218</v>
      </c>
      <c r="M172" s="56">
        <f>SUMIFS('Capital Components'!$D:$D,'Capital Components'!$B:$B,M$5,'Capital Components'!$A:$A,$A172)*$D172</f>
        <v>24178</v>
      </c>
      <c r="N172" s="57">
        <f>SUMIFS('Capital Components'!$D:$D,'Capital Components'!$B:$B,N$5,'Capital Components'!$A:$A,$A172)*$D172</f>
        <v>11473</v>
      </c>
      <c r="O172" s="1"/>
      <c r="P172" s="1"/>
    </row>
    <row r="173" spans="1:16" ht="15.75" hidden="1" outlineLevel="2" thickBot="1" x14ac:dyDescent="0.3">
      <c r="A173" s="74" t="s">
        <v>23</v>
      </c>
      <c r="B173" s="4">
        <v>200</v>
      </c>
      <c r="C173" s="4">
        <f t="shared" si="45"/>
        <v>204.99999999999997</v>
      </c>
      <c r="D173" s="5">
        <f t="shared" si="46"/>
        <v>205</v>
      </c>
      <c r="E173" s="1"/>
      <c r="F173" s="42">
        <f>D173*'Planned ships &amp; modules'!$B$15</f>
        <v>0</v>
      </c>
      <c r="G173" s="1"/>
      <c r="H173" s="55">
        <f>SUMIFS('Capital Components'!$D:$D,'Capital Components'!$B:$B,H$5,'Capital Components'!$A:$A,$A173)*$D173</f>
        <v>106620705</v>
      </c>
      <c r="I173" s="56">
        <f>SUMIFS('Capital Components'!$D:$D,'Capital Components'!$B:$B,I$5,'Capital Components'!$A:$A,$A173)*$D173</f>
        <v>35113015</v>
      </c>
      <c r="J173" s="56">
        <f>SUMIFS('Capital Components'!$D:$D,'Capital Components'!$B:$B,J$5,'Capital Components'!$A:$A,$A173)*$D173</f>
        <v>9855375</v>
      </c>
      <c r="K173" s="56">
        <f>SUMIFS('Capital Components'!$D:$D,'Capital Components'!$B:$B,K$5,'Capital Components'!$A:$A,$A173)*$D173</f>
        <v>1665625</v>
      </c>
      <c r="L173" s="56">
        <f>SUMIFS('Capital Components'!$D:$D,'Capital Components'!$B:$B,L$5,'Capital Components'!$A:$A,$A173)*$D173</f>
        <v>454895</v>
      </c>
      <c r="M173" s="56">
        <f>SUMIFS('Capital Components'!$D:$D,'Capital Components'!$B:$B,M$5,'Capital Components'!$A:$A,$A173)*$D173</f>
        <v>84460</v>
      </c>
      <c r="N173" s="57">
        <f>SUMIFS('Capital Components'!$D:$D,'Capital Components'!$B:$B,N$5,'Capital Components'!$A:$A,$A173)*$D173</f>
        <v>38335</v>
      </c>
      <c r="O173" s="1"/>
      <c r="P173" s="1"/>
    </row>
    <row r="174" spans="1:16" ht="15.75" outlineLevel="1" collapsed="1" thickBot="1" x14ac:dyDescent="0.3">
      <c r="A174" s="1"/>
      <c r="B174" s="1"/>
      <c r="C174" s="1"/>
      <c r="D174" s="1"/>
      <c r="E174" s="1"/>
      <c r="F174" s="1"/>
      <c r="G174" s="1"/>
      <c r="H174" s="48">
        <f t="shared" ref="H174:N174" si="47">SUM(H162:H173)</f>
        <v>964340530</v>
      </c>
      <c r="I174" s="48">
        <f t="shared" si="47"/>
        <v>236530650</v>
      </c>
      <c r="J174" s="48">
        <f t="shared" si="47"/>
        <v>87281959</v>
      </c>
      <c r="K174" s="48">
        <f t="shared" si="47"/>
        <v>13785830</v>
      </c>
      <c r="L174" s="48">
        <f t="shared" si="47"/>
        <v>3896344</v>
      </c>
      <c r="M174" s="48">
        <f t="shared" si="47"/>
        <v>699831</v>
      </c>
      <c r="N174" s="49">
        <f t="shared" si="47"/>
        <v>304080</v>
      </c>
      <c r="O174" s="67">
        <f>H174*Overview!$B$2+I174*Overview!$B$3+J174*Overview!$B$4+K174*Overview!$B$5+L174*Overview!$B$6+M174*Overview!$B$7+N174*Overview!$B$8</f>
        <v>17162832730.26</v>
      </c>
      <c r="P174" s="1"/>
    </row>
    <row r="175" spans="1:16" ht="15.75" outlineLevel="1" thickBot="1" x14ac:dyDescent="0.3">
      <c r="A175" s="1"/>
      <c r="B175" s="1"/>
      <c r="C175" s="1"/>
      <c r="D175" s="1"/>
      <c r="E175" s="1"/>
      <c r="F175" s="1"/>
      <c r="G175" s="1"/>
      <c r="H175" s="59"/>
      <c r="I175" s="59"/>
      <c r="J175" s="59"/>
      <c r="K175" s="59"/>
      <c r="L175" s="59"/>
      <c r="M175" s="59"/>
      <c r="N175" s="59"/>
      <c r="O175" s="1"/>
      <c r="P175" s="1"/>
    </row>
    <row r="176" spans="1:16" ht="15.75" outlineLevel="1" thickBot="1" x14ac:dyDescent="0.3">
      <c r="A176" s="69" t="s">
        <v>58</v>
      </c>
      <c r="B176" s="69"/>
      <c r="C176" s="70">
        <v>3</v>
      </c>
      <c r="D176" s="69"/>
      <c r="E176" s="1"/>
      <c r="F176" s="39" t="s">
        <v>106</v>
      </c>
      <c r="G176" s="1"/>
      <c r="H176" s="51" t="s">
        <v>0</v>
      </c>
      <c r="I176" s="52" t="s">
        <v>1</v>
      </c>
      <c r="J176" s="53" t="s">
        <v>2</v>
      </c>
      <c r="K176" s="52" t="s">
        <v>3</v>
      </c>
      <c r="L176" s="53" t="s">
        <v>4</v>
      </c>
      <c r="M176" s="52" t="s">
        <v>5</v>
      </c>
      <c r="N176" s="54" t="s">
        <v>6</v>
      </c>
      <c r="O176" s="1"/>
      <c r="P176" s="1"/>
    </row>
    <row r="177" spans="1:16" hidden="1" outlineLevel="2" x14ac:dyDescent="0.25">
      <c r="A177" s="74" t="s">
        <v>7</v>
      </c>
      <c r="B177" s="4">
        <v>200</v>
      </c>
      <c r="C177" s="4">
        <f t="shared" ref="C177:C189" si="48">B177*(1+(0.1/(1+$C$176)))</f>
        <v>204.99999999999997</v>
      </c>
      <c r="D177" s="5">
        <f>ROUND(C177,0)</f>
        <v>205</v>
      </c>
      <c r="E177" s="1"/>
      <c r="F177" s="42">
        <f>D177*'Planned ships &amp; modules'!$B$16</f>
        <v>0</v>
      </c>
      <c r="G177" s="1"/>
      <c r="H177" s="64">
        <f>SUMIFS('Capital Components'!$D:$D,'Capital Components'!$B:$B,H$5,'Capital Components'!$A:$A,$A177)*$D177</f>
        <v>87465710</v>
      </c>
      <c r="I177" s="65">
        <f>SUMIFS('Capital Components'!$D:$D,'Capital Components'!$B:$B,I$5,'Capital Components'!$A:$A,$A177)*$D177</f>
        <v>20541410</v>
      </c>
      <c r="J177" s="65">
        <f>SUMIFS('Capital Components'!$D:$D,'Capital Components'!$B:$B,J$5,'Capital Components'!$A:$A,$A177)*$D177</f>
        <v>8008940</v>
      </c>
      <c r="K177" s="65">
        <f>SUMIFS('Capital Components'!$D:$D,'Capital Components'!$B:$B,K$5,'Capital Components'!$A:$A,$A177)*$D177</f>
        <v>1314255</v>
      </c>
      <c r="L177" s="65">
        <f>SUMIFS('Capital Components'!$D:$D,'Capital Components'!$B:$B,L$5,'Capital Components'!$A:$A,$A177)*$D177</f>
        <v>395855</v>
      </c>
      <c r="M177" s="65">
        <f>SUMIFS('Capital Components'!$D:$D,'Capital Components'!$B:$B,M$5,'Capital Components'!$A:$A,$A177)*$D177</f>
        <v>63140</v>
      </c>
      <c r="N177" s="66">
        <f>SUMIFS('Capital Components'!$D:$D,'Capital Components'!$B:$B,N$5,'Capital Components'!$A:$A,$A177)*$D177</f>
        <v>28085</v>
      </c>
      <c r="O177" s="1"/>
      <c r="P177" s="1"/>
    </row>
    <row r="178" spans="1:16" hidden="1" outlineLevel="2" x14ac:dyDescent="0.25">
      <c r="A178" s="74" t="s">
        <v>8</v>
      </c>
      <c r="B178" s="4">
        <v>200</v>
      </c>
      <c r="C178" s="4">
        <f t="shared" si="48"/>
        <v>204.99999999999997</v>
      </c>
      <c r="D178" s="5">
        <f t="shared" ref="D178:D189" si="49">ROUND(C178,0)</f>
        <v>205</v>
      </c>
      <c r="E178" s="1"/>
      <c r="F178" s="42">
        <f>D178*'Planned ships &amp; modules'!$B$16</f>
        <v>0</v>
      </c>
      <c r="G178" s="1"/>
      <c r="H178" s="55">
        <f>SUMIFS('Capital Components'!$D:$D,'Capital Components'!$B:$B,H$5,'Capital Components'!$A:$A,$A178)*$D178</f>
        <v>60444865</v>
      </c>
      <c r="I178" s="56">
        <f>SUMIFS('Capital Components'!$D:$D,'Capital Components'!$B:$B,I$5,'Capital Components'!$A:$A,$A178)*$D178</f>
        <v>19935840</v>
      </c>
      <c r="J178" s="56">
        <f>SUMIFS('Capital Components'!$D:$D,'Capital Components'!$B:$B,J$5,'Capital Components'!$A:$A,$A178)*$D178</f>
        <v>7310710</v>
      </c>
      <c r="K178" s="56">
        <f>SUMIFS('Capital Components'!$D:$D,'Capital Components'!$B:$B,K$5,'Capital Components'!$A:$A,$A178)*$D178</f>
        <v>1190435</v>
      </c>
      <c r="L178" s="56">
        <f>SUMIFS('Capital Components'!$D:$D,'Capital Components'!$B:$B,L$5,'Capital Components'!$A:$A,$A178)*$D178</f>
        <v>340300</v>
      </c>
      <c r="M178" s="56">
        <f>SUMIFS('Capital Components'!$D:$D,'Capital Components'!$B:$B,M$5,'Capital Components'!$A:$A,$A178)*$D178</f>
        <v>61090</v>
      </c>
      <c r="N178" s="57">
        <f>SUMIFS('Capital Components'!$D:$D,'Capital Components'!$B:$B,N$5,'Capital Components'!$A:$A,$A178)*$D178</f>
        <v>25830</v>
      </c>
      <c r="O178" s="1"/>
      <c r="P178" s="1"/>
    </row>
    <row r="179" spans="1:16" hidden="1" outlineLevel="2" x14ac:dyDescent="0.25">
      <c r="A179" s="74" t="s">
        <v>10</v>
      </c>
      <c r="B179" s="4">
        <v>200</v>
      </c>
      <c r="C179" s="4">
        <f t="shared" si="48"/>
        <v>204.99999999999997</v>
      </c>
      <c r="D179" s="5">
        <f t="shared" si="49"/>
        <v>205</v>
      </c>
      <c r="E179" s="1"/>
      <c r="F179" s="42">
        <f>D179*'Planned ships &amp; modules'!$B$16</f>
        <v>0</v>
      </c>
      <c r="G179" s="1"/>
      <c r="H179" s="55">
        <f>SUMIFS('Capital Components'!$D:$D,'Capital Components'!$B:$B,H$5,'Capital Components'!$A:$A,$A179)*$D179</f>
        <v>118384220</v>
      </c>
      <c r="I179" s="56">
        <f>SUMIFS('Capital Components'!$D:$D,'Capital Components'!$B:$B,I$5,'Capital Components'!$A:$A,$A179)*$D179</f>
        <v>25804990</v>
      </c>
      <c r="J179" s="56">
        <f>SUMIFS('Capital Components'!$D:$D,'Capital Components'!$B:$B,J$5,'Capital Components'!$A:$A,$A179)*$D179</f>
        <v>8960550</v>
      </c>
      <c r="K179" s="56">
        <f>SUMIFS('Capital Components'!$D:$D,'Capital Components'!$B:$B,K$5,'Capital Components'!$A:$A,$A179)*$D179</f>
        <v>1643075</v>
      </c>
      <c r="L179" s="56">
        <f>SUMIFS('Capital Components'!$D:$D,'Capital Components'!$B:$B,L$5,'Capital Components'!$A:$A,$A179)*$D179</f>
        <v>482980</v>
      </c>
      <c r="M179" s="56">
        <f>SUMIFS('Capital Components'!$D:$D,'Capital Components'!$B:$B,M$5,'Capital Components'!$A:$A,$A179)*$D179</f>
        <v>100040</v>
      </c>
      <c r="N179" s="57">
        <f>SUMIFS('Capital Components'!$D:$D,'Capital Components'!$B:$B,N$5,'Capital Components'!$A:$A,$A179)*$D179</f>
        <v>41000</v>
      </c>
      <c r="O179" s="1"/>
      <c r="P179" s="1"/>
    </row>
    <row r="180" spans="1:16" hidden="1" outlineLevel="2" x14ac:dyDescent="0.25">
      <c r="A180" s="74" t="s">
        <v>11</v>
      </c>
      <c r="B180" s="4">
        <v>25</v>
      </c>
      <c r="C180" s="4">
        <f t="shared" si="48"/>
        <v>25.624999999999996</v>
      </c>
      <c r="D180" s="5">
        <f t="shared" si="49"/>
        <v>26</v>
      </c>
      <c r="E180" s="1"/>
      <c r="F180" s="42">
        <f>D180*'Planned ships &amp; modules'!$B$16</f>
        <v>0</v>
      </c>
      <c r="G180" s="1"/>
      <c r="H180" s="55">
        <f>SUMIFS('Capital Components'!$D:$D,'Capital Components'!$B:$B,H$5,'Capital Components'!$A:$A,$A180)*$D180</f>
        <v>10027992</v>
      </c>
      <c r="I180" s="56">
        <f>SUMIFS('Capital Components'!$D:$D,'Capital Components'!$B:$B,I$5,'Capital Components'!$A:$A,$A180)*$D180</f>
        <v>2605070</v>
      </c>
      <c r="J180" s="56">
        <f>SUMIFS('Capital Components'!$D:$D,'Capital Components'!$B:$B,J$5,'Capital Components'!$A:$A,$A180)*$D180</f>
        <v>1034202</v>
      </c>
      <c r="K180" s="56">
        <f>SUMIFS('Capital Components'!$D:$D,'Capital Components'!$B:$B,K$5,'Capital Components'!$A:$A,$A180)*$D180</f>
        <v>154310</v>
      </c>
      <c r="L180" s="56">
        <f>SUMIFS('Capital Components'!$D:$D,'Capital Components'!$B:$B,L$5,'Capital Components'!$A:$A,$A180)*$D180</f>
        <v>43550</v>
      </c>
      <c r="M180" s="56">
        <f>SUMIFS('Capital Components'!$D:$D,'Capital Components'!$B:$B,M$5,'Capital Components'!$A:$A,$A180)*$D180</f>
        <v>7618</v>
      </c>
      <c r="N180" s="57">
        <f>SUMIFS('Capital Components'!$D:$D,'Capital Components'!$B:$B,N$5,'Capital Components'!$A:$A,$A180)*$D180</f>
        <v>3458</v>
      </c>
      <c r="O180" s="1"/>
      <c r="P180" s="1"/>
    </row>
    <row r="181" spans="1:16" hidden="1" outlineLevel="2" x14ac:dyDescent="0.25">
      <c r="A181" s="74" t="s">
        <v>12</v>
      </c>
      <c r="B181" s="4">
        <v>150</v>
      </c>
      <c r="C181" s="4">
        <f t="shared" si="48"/>
        <v>153.75</v>
      </c>
      <c r="D181" s="5">
        <f t="shared" si="49"/>
        <v>154</v>
      </c>
      <c r="E181" s="1"/>
      <c r="F181" s="42">
        <f>D181*'Planned ships &amp; modules'!$B$16</f>
        <v>0</v>
      </c>
      <c r="G181" s="1"/>
      <c r="H181" s="55">
        <f>SUMIFS('Capital Components'!$D:$D,'Capital Components'!$B:$B,H$5,'Capital Components'!$A:$A,$A181)*$D181</f>
        <v>53911088</v>
      </c>
      <c r="I181" s="56">
        <f>SUMIFS('Capital Components'!$D:$D,'Capital Components'!$B:$B,I$5,'Capital Components'!$A:$A,$A181)*$D181</f>
        <v>13022856</v>
      </c>
      <c r="J181" s="56">
        <f>SUMIFS('Capital Components'!$D:$D,'Capital Components'!$B:$B,J$5,'Capital Components'!$A:$A,$A181)*$D181</f>
        <v>5239542</v>
      </c>
      <c r="K181" s="56">
        <f>SUMIFS('Capital Components'!$D:$D,'Capital Components'!$B:$B,K$5,'Capital Components'!$A:$A,$A181)*$D181</f>
        <v>708862</v>
      </c>
      <c r="L181" s="56">
        <f>SUMIFS('Capital Components'!$D:$D,'Capital Components'!$B:$B,L$5,'Capital Components'!$A:$A,$A181)*$D181</f>
        <v>212520</v>
      </c>
      <c r="M181" s="56">
        <f>SUMIFS('Capital Components'!$D:$D,'Capital Components'!$B:$B,M$5,'Capital Components'!$A:$A,$A181)*$D181</f>
        <v>37268</v>
      </c>
      <c r="N181" s="57">
        <f>SUMIFS('Capital Components'!$D:$D,'Capital Components'!$B:$B,N$5,'Capital Components'!$A:$A,$A181)*$D181</f>
        <v>14630</v>
      </c>
      <c r="O181" s="1"/>
      <c r="P181" s="1"/>
    </row>
    <row r="182" spans="1:16" hidden="1" outlineLevel="2" x14ac:dyDescent="0.25">
      <c r="A182" s="74" t="s">
        <v>13</v>
      </c>
      <c r="B182" s="4">
        <v>200</v>
      </c>
      <c r="C182" s="4">
        <f t="shared" si="48"/>
        <v>204.99999999999997</v>
      </c>
      <c r="D182" s="5">
        <f t="shared" si="49"/>
        <v>205</v>
      </c>
      <c r="E182" s="1"/>
      <c r="F182" s="42">
        <f>D182*'Planned ships &amp; modules'!$B$16</f>
        <v>0</v>
      </c>
      <c r="G182" s="1"/>
      <c r="H182" s="55">
        <f>SUMIFS('Capital Components'!$D:$D,'Capital Components'!$B:$B,H$5,'Capital Components'!$A:$A,$A182)*$D182</f>
        <v>107856240</v>
      </c>
      <c r="I182" s="56">
        <f>SUMIFS('Capital Components'!$D:$D,'Capital Components'!$B:$B,I$5,'Capital Components'!$A:$A,$A182)*$D182</f>
        <v>26927775</v>
      </c>
      <c r="J182" s="56">
        <f>SUMIFS('Capital Components'!$D:$D,'Capital Components'!$B:$B,J$5,'Capital Components'!$A:$A,$A182)*$D182</f>
        <v>9482890</v>
      </c>
      <c r="K182" s="56">
        <f>SUMIFS('Capital Components'!$D:$D,'Capital Components'!$B:$B,K$5,'Capital Components'!$A:$A,$A182)*$D182</f>
        <v>1723025</v>
      </c>
      <c r="L182" s="56">
        <f>SUMIFS('Capital Components'!$D:$D,'Capital Components'!$B:$B,L$5,'Capital Components'!$A:$A,$A182)*$D182</f>
        <v>495075</v>
      </c>
      <c r="M182" s="56">
        <f>SUMIFS('Capital Components'!$D:$D,'Capital Components'!$B:$B,M$5,'Capital Components'!$A:$A,$A182)*$D182</f>
        <v>86715</v>
      </c>
      <c r="N182" s="57">
        <f>SUMIFS('Capital Components'!$D:$D,'Capital Components'!$B:$B,N$5,'Capital Components'!$A:$A,$A182)*$D182</f>
        <v>40180</v>
      </c>
      <c r="O182" s="1"/>
      <c r="P182" s="1"/>
    </row>
    <row r="183" spans="1:16" hidden="1" outlineLevel="2" x14ac:dyDescent="0.25">
      <c r="A183" s="74" t="s">
        <v>15</v>
      </c>
      <c r="B183" s="4">
        <v>450</v>
      </c>
      <c r="C183" s="4">
        <f t="shared" si="48"/>
        <v>461.24999999999994</v>
      </c>
      <c r="D183" s="5">
        <f t="shared" si="49"/>
        <v>461</v>
      </c>
      <c r="E183" s="1"/>
      <c r="F183" s="42">
        <f>D183*'Planned ships &amp; modules'!$B$16</f>
        <v>0</v>
      </c>
      <c r="G183" s="1"/>
      <c r="H183" s="55">
        <f>SUMIFS('Capital Components'!$D:$D,'Capital Components'!$B:$B,H$5,'Capital Components'!$A:$A,$A183)*$D183</f>
        <v>144320660</v>
      </c>
      <c r="I183" s="56">
        <f>SUMIFS('Capital Components'!$D:$D,'Capital Components'!$B:$B,I$5,'Capital Components'!$A:$A,$A183)*$D183</f>
        <v>34607270</v>
      </c>
      <c r="J183" s="56">
        <f>SUMIFS('Capital Components'!$D:$D,'Capital Components'!$B:$B,J$5,'Capital Components'!$A:$A,$A183)*$D183</f>
        <v>13856738</v>
      </c>
      <c r="K183" s="56">
        <f>SUMIFS('Capital Components'!$D:$D,'Capital Components'!$B:$B,K$5,'Capital Components'!$A:$A,$A183)*$D183</f>
        <v>1870277</v>
      </c>
      <c r="L183" s="56">
        <f>SUMIFS('Capital Components'!$D:$D,'Capital Components'!$B:$B,L$5,'Capital Components'!$A:$A,$A183)*$D183</f>
        <v>522774</v>
      </c>
      <c r="M183" s="56">
        <f>SUMIFS('Capital Components'!$D:$D,'Capital Components'!$B:$B,M$5,'Capital Components'!$A:$A,$A183)*$D183</f>
        <v>100959</v>
      </c>
      <c r="N183" s="57">
        <f>SUMIFS('Capital Components'!$D:$D,'Capital Components'!$B:$B,N$5,'Capital Components'!$A:$A,$A183)*$D183</f>
        <v>35497</v>
      </c>
      <c r="O183" s="1"/>
      <c r="P183" s="1"/>
    </row>
    <row r="184" spans="1:16" hidden="1" outlineLevel="2" x14ac:dyDescent="0.25">
      <c r="A184" s="74" t="s">
        <v>17</v>
      </c>
      <c r="B184" s="4">
        <v>200</v>
      </c>
      <c r="C184" s="4">
        <f t="shared" si="48"/>
        <v>204.99999999999997</v>
      </c>
      <c r="D184" s="5">
        <f t="shared" si="49"/>
        <v>205</v>
      </c>
      <c r="E184" s="1"/>
      <c r="F184" s="42">
        <f>D184*'Planned ships &amp; modules'!$B$16</f>
        <v>0</v>
      </c>
      <c r="G184" s="1"/>
      <c r="H184" s="55">
        <f>SUMIFS('Capital Components'!$D:$D,'Capital Components'!$B:$B,H$5,'Capital Components'!$A:$A,$A184)*$D184</f>
        <v>138630635</v>
      </c>
      <c r="I184" s="56">
        <f>SUMIFS('Capital Components'!$D:$D,'Capital Components'!$B:$B,I$5,'Capital Components'!$A:$A,$A184)*$D184</f>
        <v>26381655</v>
      </c>
      <c r="J184" s="56">
        <f>SUMIFS('Capital Components'!$D:$D,'Capital Components'!$B:$B,J$5,'Capital Components'!$A:$A,$A184)*$D184</f>
        <v>9227050</v>
      </c>
      <c r="K184" s="56">
        <f>SUMIFS('Capital Components'!$D:$D,'Capital Components'!$B:$B,K$5,'Capital Components'!$A:$A,$A184)*$D184</f>
        <v>1592850</v>
      </c>
      <c r="L184" s="56">
        <f>SUMIFS('Capital Components'!$D:$D,'Capital Components'!$B:$B,L$5,'Capital Components'!$A:$A,$A184)*$D184</f>
        <v>415740</v>
      </c>
      <c r="M184" s="56">
        <f>SUMIFS('Capital Components'!$D:$D,'Capital Components'!$B:$B,M$5,'Capital Components'!$A:$A,$A184)*$D184</f>
        <v>84050</v>
      </c>
      <c r="N184" s="57">
        <f>SUMIFS('Capital Components'!$D:$D,'Capital Components'!$B:$B,N$5,'Capital Components'!$A:$A,$A184)*$D184</f>
        <v>41000</v>
      </c>
      <c r="O184" s="1"/>
      <c r="P184" s="1"/>
    </row>
    <row r="185" spans="1:16" hidden="1" outlineLevel="2" x14ac:dyDescent="0.25">
      <c r="A185" s="74" t="s">
        <v>19</v>
      </c>
      <c r="B185" s="4">
        <v>200</v>
      </c>
      <c r="C185" s="4">
        <f t="shared" si="48"/>
        <v>204.99999999999997</v>
      </c>
      <c r="D185" s="5">
        <f t="shared" si="49"/>
        <v>205</v>
      </c>
      <c r="E185" s="1"/>
      <c r="F185" s="42">
        <f>D185*'Planned ships &amp; modules'!$B$16</f>
        <v>0</v>
      </c>
      <c r="G185" s="1"/>
      <c r="H185" s="55">
        <f>SUMIFS('Capital Components'!$D:$D,'Capital Components'!$B:$B,H$5,'Capital Components'!$A:$A,$A185)*$D185</f>
        <v>94306970</v>
      </c>
      <c r="I185" s="56">
        <f>SUMIFS('Capital Components'!$D:$D,'Capital Components'!$B:$B,I$5,'Capital Components'!$A:$A,$A185)*$D185</f>
        <v>20411235</v>
      </c>
      <c r="J185" s="56">
        <f>SUMIFS('Capital Components'!$D:$D,'Capital Components'!$B:$B,J$5,'Capital Components'!$A:$A,$A185)*$D185</f>
        <v>8433700</v>
      </c>
      <c r="K185" s="56">
        <f>SUMIFS('Capital Components'!$D:$D,'Capital Components'!$B:$B,K$5,'Capital Components'!$A:$A,$A185)*$D185</f>
        <v>1384775</v>
      </c>
      <c r="L185" s="56">
        <f>SUMIFS('Capital Components'!$D:$D,'Capital Components'!$B:$B,L$5,'Capital Components'!$A:$A,$A185)*$D185</f>
        <v>405080</v>
      </c>
      <c r="M185" s="56">
        <f>SUMIFS('Capital Components'!$D:$D,'Capital Components'!$B:$B,M$5,'Capital Components'!$A:$A,$A185)*$D185</f>
        <v>67445</v>
      </c>
      <c r="N185" s="57">
        <f>SUMIFS('Capital Components'!$D:$D,'Capital Components'!$B:$B,N$5,'Capital Components'!$A:$A,$A185)*$D185</f>
        <v>30750</v>
      </c>
      <c r="O185" s="1"/>
      <c r="P185" s="1"/>
    </row>
    <row r="186" spans="1:16" hidden="1" outlineLevel="2" x14ac:dyDescent="0.25">
      <c r="A186" s="74" t="s">
        <v>20</v>
      </c>
      <c r="B186" s="4">
        <v>100</v>
      </c>
      <c r="C186" s="4">
        <f t="shared" si="48"/>
        <v>102.49999999999999</v>
      </c>
      <c r="D186" s="5">
        <f t="shared" si="49"/>
        <v>103</v>
      </c>
      <c r="E186" s="1"/>
      <c r="F186" s="42">
        <f>D186*'Planned ships &amp; modules'!$B$16</f>
        <v>0</v>
      </c>
      <c r="G186" s="1"/>
      <c r="H186" s="55">
        <f>SUMIFS('Capital Components'!$D:$D,'Capital Components'!$B:$B,H$5,'Capital Components'!$A:$A,$A186)*$D186</f>
        <v>42451656</v>
      </c>
      <c r="I186" s="56">
        <f>SUMIFS('Capital Components'!$D:$D,'Capital Components'!$B:$B,I$5,'Capital Components'!$A:$A,$A186)*$D186</f>
        <v>10255607</v>
      </c>
      <c r="J186" s="56">
        <f>SUMIFS('Capital Components'!$D:$D,'Capital Components'!$B:$B,J$5,'Capital Components'!$A:$A,$A186)*$D186</f>
        <v>3900507</v>
      </c>
      <c r="K186" s="56">
        <f>SUMIFS('Capital Components'!$D:$D,'Capital Components'!$B:$B,K$5,'Capital Components'!$A:$A,$A186)*$D186</f>
        <v>644368</v>
      </c>
      <c r="L186" s="56">
        <f>SUMIFS('Capital Components'!$D:$D,'Capital Components'!$B:$B,L$5,'Capital Components'!$A:$A,$A186)*$D186</f>
        <v>196009</v>
      </c>
      <c r="M186" s="56">
        <f>SUMIFS('Capital Components'!$D:$D,'Capital Components'!$B:$B,M$5,'Capital Components'!$A:$A,$A186)*$D186</f>
        <v>28119</v>
      </c>
      <c r="N186" s="57">
        <f>SUMIFS('Capital Components'!$D:$D,'Capital Components'!$B:$B,N$5,'Capital Components'!$A:$A,$A186)*$D186</f>
        <v>14008</v>
      </c>
      <c r="O186" s="1"/>
      <c r="P186" s="1"/>
    </row>
    <row r="187" spans="1:16" hidden="1" outlineLevel="2" x14ac:dyDescent="0.25">
      <c r="A187" s="74" t="s">
        <v>21</v>
      </c>
      <c r="B187" s="4">
        <v>25</v>
      </c>
      <c r="C187" s="4">
        <f t="shared" si="48"/>
        <v>25.624999999999996</v>
      </c>
      <c r="D187" s="5">
        <f t="shared" si="49"/>
        <v>26</v>
      </c>
      <c r="E187" s="1"/>
      <c r="F187" s="42">
        <f>D187*'Planned ships &amp; modules'!$B$16</f>
        <v>0</v>
      </c>
      <c r="G187" s="1"/>
      <c r="H187" s="55">
        <f>SUMIFS('Capital Components'!$D:$D,'Capital Components'!$B:$B,H$5,'Capital Components'!$A:$A,$A187)*$D187</f>
        <v>10400390</v>
      </c>
      <c r="I187" s="56">
        <f>SUMIFS('Capital Components'!$D:$D,'Capital Components'!$B:$B,I$5,'Capital Components'!$A:$A,$A187)*$D187</f>
        <v>2368626</v>
      </c>
      <c r="J187" s="56">
        <f>SUMIFS('Capital Components'!$D:$D,'Capital Components'!$B:$B,J$5,'Capital Components'!$A:$A,$A187)*$D187</f>
        <v>958386</v>
      </c>
      <c r="K187" s="56">
        <f>SUMIFS('Capital Components'!$D:$D,'Capital Components'!$B:$B,K$5,'Capital Components'!$A:$A,$A187)*$D187</f>
        <v>156130</v>
      </c>
      <c r="L187" s="56">
        <f>SUMIFS('Capital Components'!$D:$D,'Capital Components'!$B:$B,L$5,'Capital Components'!$A:$A,$A187)*$D187</f>
        <v>42302</v>
      </c>
      <c r="M187" s="56">
        <f>SUMIFS('Capital Components'!$D:$D,'Capital Components'!$B:$B,M$5,'Capital Components'!$A:$A,$A187)*$D187</f>
        <v>7826</v>
      </c>
      <c r="N187" s="57">
        <f>SUMIFS('Capital Components'!$D:$D,'Capital Components'!$B:$B,N$5,'Capital Components'!$A:$A,$A187)*$D187</f>
        <v>3484</v>
      </c>
      <c r="O187" s="1"/>
      <c r="P187" s="1"/>
    </row>
    <row r="188" spans="1:16" hidden="1" outlineLevel="2" x14ac:dyDescent="0.25">
      <c r="A188" s="74" t="s">
        <v>22</v>
      </c>
      <c r="B188" s="4">
        <v>50</v>
      </c>
      <c r="C188" s="4">
        <f t="shared" si="48"/>
        <v>51.249999999999993</v>
      </c>
      <c r="D188" s="5">
        <f t="shared" si="49"/>
        <v>51</v>
      </c>
      <c r="E188" s="1"/>
      <c r="F188" s="42">
        <f>D188*'Planned ships &amp; modules'!$B$16</f>
        <v>0</v>
      </c>
      <c r="G188" s="1"/>
      <c r="H188" s="55">
        <f>SUMIFS('Capital Components'!$D:$D,'Capital Components'!$B:$B,H$5,'Capital Components'!$A:$A,$A188)*$D188</f>
        <v>22943472</v>
      </c>
      <c r="I188" s="56">
        <f>SUMIFS('Capital Components'!$D:$D,'Capital Components'!$B:$B,I$5,'Capital Components'!$A:$A,$A188)*$D188</f>
        <v>4826946</v>
      </c>
      <c r="J188" s="56">
        <f>SUMIFS('Capital Components'!$D:$D,'Capital Components'!$B:$B,J$5,'Capital Components'!$A:$A,$A188)*$D188</f>
        <v>1986501</v>
      </c>
      <c r="K188" s="56">
        <f>SUMIFS('Capital Components'!$D:$D,'Capital Components'!$B:$B,K$5,'Capital Components'!$A:$A,$A188)*$D188</f>
        <v>334305</v>
      </c>
      <c r="L188" s="56">
        <f>SUMIFS('Capital Components'!$D:$D,'Capital Components'!$B:$B,L$5,'Capital Components'!$A:$A,$A188)*$D188</f>
        <v>93534</v>
      </c>
      <c r="M188" s="56">
        <f>SUMIFS('Capital Components'!$D:$D,'Capital Components'!$B:$B,M$5,'Capital Components'!$A:$A,$A188)*$D188</f>
        <v>16014</v>
      </c>
      <c r="N188" s="57">
        <f>SUMIFS('Capital Components'!$D:$D,'Capital Components'!$B:$B,N$5,'Capital Components'!$A:$A,$A188)*$D188</f>
        <v>7599</v>
      </c>
      <c r="O188" s="1"/>
      <c r="P188" s="1"/>
    </row>
    <row r="189" spans="1:16" ht="15.75" hidden="1" outlineLevel="2" thickBot="1" x14ac:dyDescent="0.3">
      <c r="A189" s="74" t="s">
        <v>23</v>
      </c>
      <c r="B189" s="4">
        <v>200</v>
      </c>
      <c r="C189" s="4">
        <f t="shared" si="48"/>
        <v>204.99999999999997</v>
      </c>
      <c r="D189" s="5">
        <f t="shared" si="49"/>
        <v>205</v>
      </c>
      <c r="E189" s="1"/>
      <c r="F189" s="42">
        <f>D189*'Planned ships &amp; modules'!$B$16</f>
        <v>0</v>
      </c>
      <c r="G189" s="1"/>
      <c r="H189" s="55">
        <f>SUMIFS('Capital Components'!$D:$D,'Capital Components'!$B:$B,H$5,'Capital Components'!$A:$A,$A189)*$D189</f>
        <v>106620705</v>
      </c>
      <c r="I189" s="56">
        <f>SUMIFS('Capital Components'!$D:$D,'Capital Components'!$B:$B,I$5,'Capital Components'!$A:$A,$A189)*$D189</f>
        <v>35113015</v>
      </c>
      <c r="J189" s="56">
        <f>SUMIFS('Capital Components'!$D:$D,'Capital Components'!$B:$B,J$5,'Capital Components'!$A:$A,$A189)*$D189</f>
        <v>9855375</v>
      </c>
      <c r="K189" s="56">
        <f>SUMIFS('Capital Components'!$D:$D,'Capital Components'!$B:$B,K$5,'Capital Components'!$A:$A,$A189)*$D189</f>
        <v>1665625</v>
      </c>
      <c r="L189" s="56">
        <f>SUMIFS('Capital Components'!$D:$D,'Capital Components'!$B:$B,L$5,'Capital Components'!$A:$A,$A189)*$D189</f>
        <v>454895</v>
      </c>
      <c r="M189" s="56">
        <f>SUMIFS('Capital Components'!$D:$D,'Capital Components'!$B:$B,M$5,'Capital Components'!$A:$A,$A189)*$D189</f>
        <v>84460</v>
      </c>
      <c r="N189" s="57">
        <f>SUMIFS('Capital Components'!$D:$D,'Capital Components'!$B:$B,N$5,'Capital Components'!$A:$A,$A189)*$D189</f>
        <v>38335</v>
      </c>
      <c r="O189" s="1"/>
      <c r="P189" s="1"/>
    </row>
    <row r="190" spans="1:16" ht="15.75" outlineLevel="1" collapsed="1" thickBot="1" x14ac:dyDescent="0.3">
      <c r="A190" s="1"/>
      <c r="B190" s="1"/>
      <c r="C190" s="1"/>
      <c r="D190" s="1"/>
      <c r="E190" s="1"/>
      <c r="F190" s="1"/>
      <c r="G190" s="1"/>
      <c r="H190" s="48">
        <f>SUM(H177:H189)</f>
        <v>997764603</v>
      </c>
      <c r="I190" s="48">
        <f t="shared" ref="I190" si="50">SUM(I177:I189)</f>
        <v>242802295</v>
      </c>
      <c r="J190" s="48">
        <f t="shared" ref="J190" si="51">SUM(J177:J189)</f>
        <v>88255091</v>
      </c>
      <c r="K190" s="48">
        <f t="shared" ref="K190" si="52">SUM(K177:K189)</f>
        <v>14382292</v>
      </c>
      <c r="L190" s="48">
        <f t="shared" ref="L190" si="53">SUM(L177:L189)</f>
        <v>4100614</v>
      </c>
      <c r="M190" s="48">
        <f t="shared" ref="M190" si="54">SUM(M177:M189)</f>
        <v>744744</v>
      </c>
      <c r="N190" s="49">
        <f t="shared" ref="N190" si="55">SUM(N177:N189)</f>
        <v>323856</v>
      </c>
      <c r="O190" s="67">
        <f>H190*Overview!$B$2+I190*Overview!$B$3+J190*Overview!$B$4+K190*Overview!$B$5+L190*Overview!$B$6+M190*Overview!$B$7+N190*Overview!$B$8</f>
        <v>17730213951.059998</v>
      </c>
      <c r="P190" s="1"/>
    </row>
    <row r="191" spans="1:16" outlineLevel="1" x14ac:dyDescent="0.25">
      <c r="A191" s="1"/>
      <c r="B191" s="1"/>
      <c r="C191" s="1"/>
      <c r="D191" s="1"/>
      <c r="E191" s="1"/>
      <c r="F191" s="1"/>
      <c r="G191" s="1"/>
      <c r="H191" s="59"/>
      <c r="I191" s="59"/>
      <c r="J191" s="59"/>
      <c r="K191" s="59"/>
      <c r="L191" s="59"/>
      <c r="M191" s="59"/>
      <c r="N191" s="59"/>
      <c r="O191" s="130"/>
      <c r="P191" s="1"/>
    </row>
    <row r="192" spans="1:16" x14ac:dyDescent="0.25">
      <c r="A192" s="1"/>
      <c r="B192" s="1"/>
      <c r="C192" s="1"/>
      <c r="D192" s="1"/>
      <c r="E192" s="1"/>
      <c r="F192" s="1"/>
      <c r="G192" s="1"/>
      <c r="H192" s="59"/>
      <c r="I192" s="59"/>
      <c r="J192" s="59"/>
      <c r="K192" s="59"/>
      <c r="L192" s="59"/>
      <c r="M192" s="59"/>
      <c r="N192" s="59"/>
      <c r="O192" s="130"/>
      <c r="P192" s="1"/>
    </row>
    <row r="193" spans="1:16" ht="20.25" thickBot="1" x14ac:dyDescent="0.35">
      <c r="A193" s="44" t="s">
        <v>75</v>
      </c>
      <c r="B193" s="44"/>
      <c r="C193" s="44"/>
      <c r="D193" s="44"/>
      <c r="E193" s="44"/>
      <c r="F193" s="44"/>
      <c r="G193" s="45"/>
      <c r="H193" s="45"/>
      <c r="I193" s="45"/>
      <c r="J193" s="45"/>
      <c r="K193" s="45"/>
      <c r="L193" s="45"/>
      <c r="M193" s="45"/>
      <c r="N193" s="45"/>
      <c r="O193" s="45"/>
      <c r="P193" s="1"/>
    </row>
    <row r="194" spans="1:16" ht="15.75" thickTop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</row>
    <row r="195" spans="1:16" ht="15.75" outlineLevel="1" thickBo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</row>
    <row r="196" spans="1:16" ht="15.75" outlineLevel="1" thickBot="1" x14ac:dyDescent="0.3">
      <c r="A196" s="69" t="s">
        <v>59</v>
      </c>
      <c r="B196" s="69"/>
      <c r="C196" s="70">
        <v>3</v>
      </c>
      <c r="D196" s="69"/>
      <c r="E196" s="1"/>
      <c r="F196" s="39" t="s">
        <v>106</v>
      </c>
      <c r="G196" s="1"/>
      <c r="H196" s="51" t="s">
        <v>0</v>
      </c>
      <c r="I196" s="52" t="s">
        <v>1</v>
      </c>
      <c r="J196" s="53" t="s">
        <v>2</v>
      </c>
      <c r="K196" s="52" t="s">
        <v>3</v>
      </c>
      <c r="L196" s="53" t="s">
        <v>4</v>
      </c>
      <c r="M196" s="52" t="s">
        <v>5</v>
      </c>
      <c r="N196" s="54" t="s">
        <v>6</v>
      </c>
      <c r="O196" s="1"/>
      <c r="P196" s="1"/>
    </row>
    <row r="197" spans="1:16" hidden="1" outlineLevel="2" x14ac:dyDescent="0.25">
      <c r="A197" s="74" t="s">
        <v>7</v>
      </c>
      <c r="B197" s="4">
        <v>200</v>
      </c>
      <c r="C197" s="13">
        <f t="shared" ref="C197:C211" si="56">B197*(1+(0.1/(1+$C$196)))</f>
        <v>204.99999999999997</v>
      </c>
      <c r="D197" s="3">
        <f>ROUND(C197,0)</f>
        <v>205</v>
      </c>
      <c r="E197" s="1"/>
      <c r="F197" s="42">
        <f>D197*'Planned ships &amp; modules'!$B$18</f>
        <v>0</v>
      </c>
      <c r="G197" s="1"/>
      <c r="H197" s="64">
        <f>SUMIFS('Capital Components'!$D:$D,'Capital Components'!$B:$B,H$5,'Capital Components'!$A:$A,$A197)*$D197</f>
        <v>87465710</v>
      </c>
      <c r="I197" s="65">
        <f>SUMIFS('Capital Components'!$D:$D,'Capital Components'!$B:$B,I$5,'Capital Components'!$A:$A,$A197)*$D197</f>
        <v>20541410</v>
      </c>
      <c r="J197" s="65">
        <f>SUMIFS('Capital Components'!$D:$D,'Capital Components'!$B:$B,J$5,'Capital Components'!$A:$A,$A197)*$D197</f>
        <v>8008940</v>
      </c>
      <c r="K197" s="65">
        <f>SUMIFS('Capital Components'!$D:$D,'Capital Components'!$B:$B,K$5,'Capital Components'!$A:$A,$A197)*$D197</f>
        <v>1314255</v>
      </c>
      <c r="L197" s="65">
        <f>SUMIFS('Capital Components'!$D:$D,'Capital Components'!$B:$B,L$5,'Capital Components'!$A:$A,$A197)*$D197</f>
        <v>395855</v>
      </c>
      <c r="M197" s="65">
        <f>SUMIFS('Capital Components'!$D:$D,'Capital Components'!$B:$B,M$5,'Capital Components'!$A:$A,$A197)*$D197</f>
        <v>63140</v>
      </c>
      <c r="N197" s="66">
        <f>SUMIFS('Capital Components'!$D:$D,'Capital Components'!$B:$B,N$5,'Capital Components'!$A:$A,$A197)*$D197</f>
        <v>28085</v>
      </c>
      <c r="O197" s="1"/>
      <c r="P197" s="1"/>
    </row>
    <row r="198" spans="1:16" hidden="1" outlineLevel="2" x14ac:dyDescent="0.25">
      <c r="A198" s="74" t="s">
        <v>8</v>
      </c>
      <c r="B198" s="4">
        <v>400</v>
      </c>
      <c r="C198" s="13">
        <f t="shared" si="56"/>
        <v>409.99999999999994</v>
      </c>
      <c r="D198" s="3">
        <f t="shared" ref="D198:D211" si="57">ROUND(C198,0)</f>
        <v>410</v>
      </c>
      <c r="E198" s="1"/>
      <c r="F198" s="42">
        <f>D198*'Planned ships &amp; modules'!$B$18</f>
        <v>0</v>
      </c>
      <c r="G198" s="1"/>
      <c r="H198" s="55">
        <f>SUMIFS('Capital Components'!$D:$D,'Capital Components'!$B:$B,H$5,'Capital Components'!$A:$A,$A198)*$D198</f>
        <v>120889730</v>
      </c>
      <c r="I198" s="56">
        <f>SUMIFS('Capital Components'!$D:$D,'Capital Components'!$B:$B,I$5,'Capital Components'!$A:$A,$A198)*$D198</f>
        <v>39871680</v>
      </c>
      <c r="J198" s="56">
        <f>SUMIFS('Capital Components'!$D:$D,'Capital Components'!$B:$B,J$5,'Capital Components'!$A:$A,$A198)*$D198</f>
        <v>14621420</v>
      </c>
      <c r="K198" s="56">
        <f>SUMIFS('Capital Components'!$D:$D,'Capital Components'!$B:$B,K$5,'Capital Components'!$A:$A,$A198)*$D198</f>
        <v>2380870</v>
      </c>
      <c r="L198" s="56">
        <f>SUMIFS('Capital Components'!$D:$D,'Capital Components'!$B:$B,L$5,'Capital Components'!$A:$A,$A198)*$D198</f>
        <v>680600</v>
      </c>
      <c r="M198" s="56">
        <f>SUMIFS('Capital Components'!$D:$D,'Capital Components'!$B:$B,M$5,'Capital Components'!$A:$A,$A198)*$D198</f>
        <v>122180</v>
      </c>
      <c r="N198" s="57">
        <f>SUMIFS('Capital Components'!$D:$D,'Capital Components'!$B:$B,N$5,'Capital Components'!$A:$A,$A198)*$D198</f>
        <v>51660</v>
      </c>
      <c r="O198" s="1"/>
      <c r="P198" s="1"/>
    </row>
    <row r="199" spans="1:16" hidden="1" outlineLevel="2" x14ac:dyDescent="0.25">
      <c r="A199" s="74" t="s">
        <v>10</v>
      </c>
      <c r="B199" s="4">
        <v>500</v>
      </c>
      <c r="C199" s="13">
        <f t="shared" si="56"/>
        <v>512.5</v>
      </c>
      <c r="D199" s="3">
        <f t="shared" si="57"/>
        <v>513</v>
      </c>
      <c r="E199" s="1"/>
      <c r="F199" s="42">
        <f>D199*'Planned ships &amp; modules'!$B$18</f>
        <v>0</v>
      </c>
      <c r="G199" s="1"/>
      <c r="H199" s="55">
        <f>SUMIFS('Capital Components'!$D:$D,'Capital Components'!$B:$B,H$5,'Capital Components'!$A:$A,$A199)*$D199</f>
        <v>296249292</v>
      </c>
      <c r="I199" s="56">
        <f>SUMIFS('Capital Components'!$D:$D,'Capital Components'!$B:$B,I$5,'Capital Components'!$A:$A,$A199)*$D199</f>
        <v>64575414</v>
      </c>
      <c r="J199" s="56">
        <f>SUMIFS('Capital Components'!$D:$D,'Capital Components'!$B:$B,J$5,'Capital Components'!$A:$A,$A199)*$D199</f>
        <v>22423230</v>
      </c>
      <c r="K199" s="56">
        <f>SUMIFS('Capital Components'!$D:$D,'Capital Components'!$B:$B,K$5,'Capital Components'!$A:$A,$A199)*$D199</f>
        <v>4111695</v>
      </c>
      <c r="L199" s="56">
        <f>SUMIFS('Capital Components'!$D:$D,'Capital Components'!$B:$B,L$5,'Capital Components'!$A:$A,$A199)*$D199</f>
        <v>1208628</v>
      </c>
      <c r="M199" s="56">
        <f>SUMIFS('Capital Components'!$D:$D,'Capital Components'!$B:$B,M$5,'Capital Components'!$A:$A,$A199)*$D199</f>
        <v>250344</v>
      </c>
      <c r="N199" s="57">
        <f>SUMIFS('Capital Components'!$D:$D,'Capital Components'!$B:$B,N$5,'Capital Components'!$A:$A,$A199)*$D199</f>
        <v>102600</v>
      </c>
      <c r="O199" s="1"/>
      <c r="P199" s="1"/>
    </row>
    <row r="200" spans="1:16" hidden="1" outlineLevel="2" x14ac:dyDescent="0.25">
      <c r="A200" s="74" t="s">
        <v>11</v>
      </c>
      <c r="B200" s="4">
        <v>500</v>
      </c>
      <c r="C200" s="13">
        <f t="shared" si="56"/>
        <v>512.5</v>
      </c>
      <c r="D200" s="3">
        <f t="shared" si="57"/>
        <v>513</v>
      </c>
      <c r="E200" s="1"/>
      <c r="F200" s="42">
        <f>D200*'Planned ships &amp; modules'!$B$18</f>
        <v>0</v>
      </c>
      <c r="G200" s="1"/>
      <c r="H200" s="55">
        <f>SUMIFS('Capital Components'!$D:$D,'Capital Components'!$B:$B,H$5,'Capital Components'!$A:$A,$A200)*$D200</f>
        <v>197859996</v>
      </c>
      <c r="I200" s="56">
        <f>SUMIFS('Capital Components'!$D:$D,'Capital Components'!$B:$B,I$5,'Capital Components'!$A:$A,$A200)*$D200</f>
        <v>51400035</v>
      </c>
      <c r="J200" s="56">
        <f>SUMIFS('Capital Components'!$D:$D,'Capital Components'!$B:$B,J$5,'Capital Components'!$A:$A,$A200)*$D200</f>
        <v>20405601</v>
      </c>
      <c r="K200" s="56">
        <f>SUMIFS('Capital Components'!$D:$D,'Capital Components'!$B:$B,K$5,'Capital Components'!$A:$A,$A200)*$D200</f>
        <v>3044655</v>
      </c>
      <c r="L200" s="56">
        <f>SUMIFS('Capital Components'!$D:$D,'Capital Components'!$B:$B,L$5,'Capital Components'!$A:$A,$A200)*$D200</f>
        <v>859275</v>
      </c>
      <c r="M200" s="56">
        <f>SUMIFS('Capital Components'!$D:$D,'Capital Components'!$B:$B,M$5,'Capital Components'!$A:$A,$A200)*$D200</f>
        <v>150309</v>
      </c>
      <c r="N200" s="57">
        <f>SUMIFS('Capital Components'!$D:$D,'Capital Components'!$B:$B,N$5,'Capital Components'!$A:$A,$A200)*$D200</f>
        <v>68229</v>
      </c>
      <c r="O200" s="1"/>
      <c r="P200" s="1"/>
    </row>
    <row r="201" spans="1:16" hidden="1" outlineLevel="2" x14ac:dyDescent="0.25">
      <c r="A201" s="74" t="s">
        <v>12</v>
      </c>
      <c r="B201" s="4">
        <v>300</v>
      </c>
      <c r="C201" s="13">
        <f t="shared" si="56"/>
        <v>307.5</v>
      </c>
      <c r="D201" s="3">
        <f t="shared" si="57"/>
        <v>308</v>
      </c>
      <c r="E201" s="1"/>
      <c r="F201" s="42">
        <f>D201*'Planned ships &amp; modules'!$B$18</f>
        <v>0</v>
      </c>
      <c r="G201" s="1"/>
      <c r="H201" s="55">
        <f>SUMIFS('Capital Components'!$D:$D,'Capital Components'!$B:$B,H$5,'Capital Components'!$A:$A,$A201)*$D201</f>
        <v>107822176</v>
      </c>
      <c r="I201" s="56">
        <f>SUMIFS('Capital Components'!$D:$D,'Capital Components'!$B:$B,I$5,'Capital Components'!$A:$A,$A201)*$D201</f>
        <v>26045712</v>
      </c>
      <c r="J201" s="56">
        <f>SUMIFS('Capital Components'!$D:$D,'Capital Components'!$B:$B,J$5,'Capital Components'!$A:$A,$A201)*$D201</f>
        <v>10479084</v>
      </c>
      <c r="K201" s="56">
        <f>SUMIFS('Capital Components'!$D:$D,'Capital Components'!$B:$B,K$5,'Capital Components'!$A:$A,$A201)*$D201</f>
        <v>1417724</v>
      </c>
      <c r="L201" s="56">
        <f>SUMIFS('Capital Components'!$D:$D,'Capital Components'!$B:$B,L$5,'Capital Components'!$A:$A,$A201)*$D201</f>
        <v>425040</v>
      </c>
      <c r="M201" s="56">
        <f>SUMIFS('Capital Components'!$D:$D,'Capital Components'!$B:$B,M$5,'Capital Components'!$A:$A,$A201)*$D201</f>
        <v>74536</v>
      </c>
      <c r="N201" s="57">
        <f>SUMIFS('Capital Components'!$D:$D,'Capital Components'!$B:$B,N$5,'Capital Components'!$A:$A,$A201)*$D201</f>
        <v>29260</v>
      </c>
      <c r="O201" s="1"/>
      <c r="P201" s="1"/>
    </row>
    <row r="202" spans="1:16" hidden="1" outlineLevel="2" x14ac:dyDescent="0.25">
      <c r="A202" s="74" t="s">
        <v>13</v>
      </c>
      <c r="B202" s="4">
        <v>500</v>
      </c>
      <c r="C202" s="13">
        <f t="shared" si="56"/>
        <v>512.5</v>
      </c>
      <c r="D202" s="3">
        <f t="shared" si="57"/>
        <v>513</v>
      </c>
      <c r="E202" s="1"/>
      <c r="F202" s="42">
        <f>D202*'Planned ships &amp; modules'!$B$18</f>
        <v>0</v>
      </c>
      <c r="G202" s="1"/>
      <c r="H202" s="55">
        <f>SUMIFS('Capital Components'!$D:$D,'Capital Components'!$B:$B,H$5,'Capital Components'!$A:$A,$A202)*$D202</f>
        <v>269903664</v>
      </c>
      <c r="I202" s="56">
        <f>SUMIFS('Capital Components'!$D:$D,'Capital Components'!$B:$B,I$5,'Capital Components'!$A:$A,$A202)*$D202</f>
        <v>67385115</v>
      </c>
      <c r="J202" s="56">
        <f>SUMIFS('Capital Components'!$D:$D,'Capital Components'!$B:$B,J$5,'Capital Components'!$A:$A,$A202)*$D202</f>
        <v>23730354</v>
      </c>
      <c r="K202" s="56">
        <f>SUMIFS('Capital Components'!$D:$D,'Capital Components'!$B:$B,K$5,'Capital Components'!$A:$A,$A202)*$D202</f>
        <v>4311765</v>
      </c>
      <c r="L202" s="56">
        <f>SUMIFS('Capital Components'!$D:$D,'Capital Components'!$B:$B,L$5,'Capital Components'!$A:$A,$A202)*$D202</f>
        <v>1238895</v>
      </c>
      <c r="M202" s="56">
        <f>SUMIFS('Capital Components'!$D:$D,'Capital Components'!$B:$B,M$5,'Capital Components'!$A:$A,$A202)*$D202</f>
        <v>216999</v>
      </c>
      <c r="N202" s="57">
        <f>SUMIFS('Capital Components'!$D:$D,'Capital Components'!$B:$B,N$5,'Capital Components'!$A:$A,$A202)*$D202</f>
        <v>100548</v>
      </c>
      <c r="O202" s="1"/>
      <c r="P202" s="1"/>
    </row>
    <row r="203" spans="1:16" hidden="1" outlineLevel="2" x14ac:dyDescent="0.25">
      <c r="A203" s="74" t="s">
        <v>14</v>
      </c>
      <c r="B203" s="4">
        <v>500</v>
      </c>
      <c r="C203" s="13">
        <f t="shared" si="56"/>
        <v>512.5</v>
      </c>
      <c r="D203" s="3">
        <f t="shared" si="57"/>
        <v>513</v>
      </c>
      <c r="E203" s="1"/>
      <c r="F203" s="42">
        <f>D203*'Planned ships &amp; modules'!$B$18</f>
        <v>0</v>
      </c>
      <c r="G203" s="1"/>
      <c r="H203" s="55">
        <f>SUMIFS('Capital Components'!$D:$D,'Capital Components'!$B:$B,H$5,'Capital Components'!$A:$A,$A203)*$D203</f>
        <v>389456775</v>
      </c>
      <c r="I203" s="56">
        <f>SUMIFS('Capital Components'!$D:$D,'Capital Components'!$B:$B,I$5,'Capital Components'!$A:$A,$A203)*$D203</f>
        <v>96118245</v>
      </c>
      <c r="J203" s="56">
        <f>SUMIFS('Capital Components'!$D:$D,'Capital Components'!$B:$B,J$5,'Capital Components'!$A:$A,$A203)*$D203</f>
        <v>28672083</v>
      </c>
      <c r="K203" s="56">
        <f>SUMIFS('Capital Components'!$D:$D,'Capital Components'!$B:$B,K$5,'Capital Components'!$A:$A,$A203)*$D203</f>
        <v>5150007</v>
      </c>
      <c r="L203" s="56">
        <f>SUMIFS('Capital Components'!$D:$D,'Capital Components'!$B:$B,L$5,'Capital Components'!$A:$A,$A203)*$D203</f>
        <v>1534383</v>
      </c>
      <c r="M203" s="56">
        <f>SUMIFS('Capital Components'!$D:$D,'Capital Components'!$B:$B,M$5,'Capital Components'!$A:$A,$A203)*$D203</f>
        <v>256500</v>
      </c>
      <c r="N203" s="57">
        <f>SUMIFS('Capital Components'!$D:$D,'Capital Components'!$B:$B,N$5,'Capital Components'!$A:$A,$A203)*$D203</f>
        <v>132354</v>
      </c>
      <c r="O203" s="1"/>
      <c r="P203" s="1"/>
    </row>
    <row r="204" spans="1:16" hidden="1" outlineLevel="2" x14ac:dyDescent="0.25">
      <c r="A204" s="74" t="s">
        <v>16</v>
      </c>
      <c r="B204" s="4">
        <v>500</v>
      </c>
      <c r="C204" s="13">
        <f t="shared" si="56"/>
        <v>512.5</v>
      </c>
      <c r="D204" s="3">
        <f t="shared" si="57"/>
        <v>513</v>
      </c>
      <c r="E204" s="1"/>
      <c r="F204" s="42">
        <f>D204*'Planned ships &amp; modules'!$B$18</f>
        <v>0</v>
      </c>
      <c r="G204" s="1"/>
      <c r="H204" s="55">
        <f>SUMIFS('Capital Components'!$D:$D,'Capital Components'!$B:$B,H$5,'Capital Components'!$A:$A,$A204)*$D204</f>
        <v>518885136</v>
      </c>
      <c r="I204" s="56">
        <f>SUMIFS('Capital Components'!$D:$D,'Capital Components'!$B:$B,I$5,'Capital Components'!$A:$A,$A204)*$D204</f>
        <v>128963070</v>
      </c>
      <c r="J204" s="56">
        <f>SUMIFS('Capital Components'!$D:$D,'Capital Components'!$B:$B,J$5,'Capital Components'!$A:$A,$A204)*$D204</f>
        <v>34870662</v>
      </c>
      <c r="K204" s="56">
        <f>SUMIFS('Capital Components'!$D:$D,'Capital Components'!$B:$B,K$5,'Capital Components'!$A:$A,$A204)*$D204</f>
        <v>8173629</v>
      </c>
      <c r="L204" s="56">
        <f>SUMIFS('Capital Components'!$D:$D,'Capital Components'!$B:$B,L$5,'Capital Components'!$A:$A,$A204)*$D204</f>
        <v>1931445</v>
      </c>
      <c r="M204" s="56">
        <f>SUMIFS('Capital Components'!$D:$D,'Capital Components'!$B:$B,M$5,'Capital Components'!$A:$A,$A204)*$D204</f>
        <v>344223</v>
      </c>
      <c r="N204" s="57">
        <f>SUMIFS('Capital Components'!$D:$D,'Capital Components'!$B:$B,N$5,'Capital Components'!$A:$A,$A204)*$D204</f>
        <v>262143</v>
      </c>
      <c r="O204" s="1"/>
      <c r="P204" s="1"/>
    </row>
    <row r="205" spans="1:16" hidden="1" outlineLevel="2" x14ac:dyDescent="0.25">
      <c r="A205" s="74" t="s">
        <v>17</v>
      </c>
      <c r="B205" s="4">
        <v>500</v>
      </c>
      <c r="C205" s="13">
        <f t="shared" si="56"/>
        <v>512.5</v>
      </c>
      <c r="D205" s="3">
        <f t="shared" si="57"/>
        <v>513</v>
      </c>
      <c r="E205" s="1"/>
      <c r="F205" s="42">
        <f>D205*'Planned ships &amp; modules'!$B$18</f>
        <v>0</v>
      </c>
      <c r="G205" s="1"/>
      <c r="H205" s="55">
        <f>SUMIFS('Capital Components'!$D:$D,'Capital Components'!$B:$B,H$5,'Capital Components'!$A:$A,$A205)*$D205</f>
        <v>346914711</v>
      </c>
      <c r="I205" s="56">
        <f>SUMIFS('Capital Components'!$D:$D,'Capital Components'!$B:$B,I$5,'Capital Components'!$A:$A,$A205)*$D205</f>
        <v>66018483</v>
      </c>
      <c r="J205" s="56">
        <f>SUMIFS('Capital Components'!$D:$D,'Capital Components'!$B:$B,J$5,'Capital Components'!$A:$A,$A205)*$D205</f>
        <v>23090130</v>
      </c>
      <c r="K205" s="56">
        <f>SUMIFS('Capital Components'!$D:$D,'Capital Components'!$B:$B,K$5,'Capital Components'!$A:$A,$A205)*$D205</f>
        <v>3986010</v>
      </c>
      <c r="L205" s="56">
        <f>SUMIFS('Capital Components'!$D:$D,'Capital Components'!$B:$B,L$5,'Capital Components'!$A:$A,$A205)*$D205</f>
        <v>1040364</v>
      </c>
      <c r="M205" s="56">
        <f>SUMIFS('Capital Components'!$D:$D,'Capital Components'!$B:$B,M$5,'Capital Components'!$A:$A,$A205)*$D205</f>
        <v>210330</v>
      </c>
      <c r="N205" s="57">
        <f>SUMIFS('Capital Components'!$D:$D,'Capital Components'!$B:$B,N$5,'Capital Components'!$A:$A,$A205)*$D205</f>
        <v>102600</v>
      </c>
      <c r="O205" s="1"/>
      <c r="P205" s="1"/>
    </row>
    <row r="206" spans="1:16" hidden="1" outlineLevel="2" x14ac:dyDescent="0.25">
      <c r="A206" s="74" t="s">
        <v>18</v>
      </c>
      <c r="B206" s="4">
        <v>500</v>
      </c>
      <c r="C206" s="13">
        <f t="shared" si="56"/>
        <v>512.5</v>
      </c>
      <c r="D206" s="3">
        <f t="shared" si="57"/>
        <v>513</v>
      </c>
      <c r="E206" s="1"/>
      <c r="F206" s="42">
        <f>D206*'Planned ships &amp; modules'!$B$18</f>
        <v>0</v>
      </c>
      <c r="G206" s="1"/>
      <c r="H206" s="55">
        <f>SUMIFS('Capital Components'!$D:$D,'Capital Components'!$B:$B,H$5,'Capital Components'!$A:$A,$A206)*$D206</f>
        <v>218189160</v>
      </c>
      <c r="I206" s="56">
        <f>SUMIFS('Capital Components'!$D:$D,'Capital Components'!$B:$B,I$5,'Capital Components'!$A:$A,$A206)*$D206</f>
        <v>51057864</v>
      </c>
      <c r="J206" s="56">
        <f>SUMIFS('Capital Components'!$D:$D,'Capital Components'!$B:$B,J$5,'Capital Components'!$A:$A,$A206)*$D206</f>
        <v>20684673</v>
      </c>
      <c r="K206" s="56">
        <f>SUMIFS('Capital Components'!$D:$D,'Capital Components'!$B:$B,K$5,'Capital Components'!$A:$A,$A206)*$D206</f>
        <v>3558681</v>
      </c>
      <c r="L206" s="56">
        <f>SUMIFS('Capital Components'!$D:$D,'Capital Components'!$B:$B,L$5,'Capital Components'!$A:$A,$A206)*$D206</f>
        <v>1091151</v>
      </c>
      <c r="M206" s="56">
        <f>SUMIFS('Capital Components'!$D:$D,'Capital Components'!$B:$B,M$5,'Capital Components'!$A:$A,$A206)*$D206</f>
        <v>199044</v>
      </c>
      <c r="N206" s="57">
        <f>SUMIFS('Capital Components'!$D:$D,'Capital Components'!$B:$B,N$5,'Capital Components'!$A:$A,$A206)*$D206</f>
        <v>79515</v>
      </c>
      <c r="O206" s="1"/>
      <c r="P206" s="1"/>
    </row>
    <row r="207" spans="1:16" hidden="1" outlineLevel="2" x14ac:dyDescent="0.25">
      <c r="A207" s="74" t="s">
        <v>19</v>
      </c>
      <c r="B207" s="4">
        <v>100</v>
      </c>
      <c r="C207" s="13">
        <f t="shared" si="56"/>
        <v>102.49999999999999</v>
      </c>
      <c r="D207" s="3">
        <f t="shared" si="57"/>
        <v>103</v>
      </c>
      <c r="E207" s="1"/>
      <c r="F207" s="42">
        <f>D207*'Planned ships &amp; modules'!$B$18</f>
        <v>0</v>
      </c>
      <c r="G207" s="1"/>
      <c r="H207" s="55">
        <f>SUMIFS('Capital Components'!$D:$D,'Capital Components'!$B:$B,H$5,'Capital Components'!$A:$A,$A207)*$D207</f>
        <v>47383502</v>
      </c>
      <c r="I207" s="56">
        <f>SUMIFS('Capital Components'!$D:$D,'Capital Components'!$B:$B,I$5,'Capital Components'!$A:$A,$A207)*$D207</f>
        <v>10255401</v>
      </c>
      <c r="J207" s="56">
        <f>SUMIFS('Capital Components'!$D:$D,'Capital Components'!$B:$B,J$5,'Capital Components'!$A:$A,$A207)*$D207</f>
        <v>4237420</v>
      </c>
      <c r="K207" s="56">
        <f>SUMIFS('Capital Components'!$D:$D,'Capital Components'!$B:$B,K$5,'Capital Components'!$A:$A,$A207)*$D207</f>
        <v>695765</v>
      </c>
      <c r="L207" s="56">
        <f>SUMIFS('Capital Components'!$D:$D,'Capital Components'!$B:$B,L$5,'Capital Components'!$A:$A,$A207)*$D207</f>
        <v>203528</v>
      </c>
      <c r="M207" s="56">
        <f>SUMIFS('Capital Components'!$D:$D,'Capital Components'!$B:$B,M$5,'Capital Components'!$A:$A,$A207)*$D207</f>
        <v>33887</v>
      </c>
      <c r="N207" s="57">
        <f>SUMIFS('Capital Components'!$D:$D,'Capital Components'!$B:$B,N$5,'Capital Components'!$A:$A,$A207)*$D207</f>
        <v>15450</v>
      </c>
      <c r="O207" s="1"/>
      <c r="P207" s="1"/>
    </row>
    <row r="208" spans="1:16" hidden="1" outlineLevel="2" x14ac:dyDescent="0.25">
      <c r="A208" s="74" t="s">
        <v>20</v>
      </c>
      <c r="B208" s="4">
        <v>100</v>
      </c>
      <c r="C208" s="13">
        <f t="shared" si="56"/>
        <v>102.49999999999999</v>
      </c>
      <c r="D208" s="3">
        <f t="shared" si="57"/>
        <v>103</v>
      </c>
      <c r="E208" s="1"/>
      <c r="F208" s="42">
        <f>D208*'Planned ships &amp; modules'!$B$18</f>
        <v>0</v>
      </c>
      <c r="G208" s="1"/>
      <c r="H208" s="55">
        <f>SUMIFS('Capital Components'!$D:$D,'Capital Components'!$B:$B,H$5,'Capital Components'!$A:$A,$A208)*$D208</f>
        <v>42451656</v>
      </c>
      <c r="I208" s="56">
        <f>SUMIFS('Capital Components'!$D:$D,'Capital Components'!$B:$B,I$5,'Capital Components'!$A:$A,$A208)*$D208</f>
        <v>10255607</v>
      </c>
      <c r="J208" s="56">
        <f>SUMIFS('Capital Components'!$D:$D,'Capital Components'!$B:$B,J$5,'Capital Components'!$A:$A,$A208)*$D208</f>
        <v>3900507</v>
      </c>
      <c r="K208" s="56">
        <f>SUMIFS('Capital Components'!$D:$D,'Capital Components'!$B:$B,K$5,'Capital Components'!$A:$A,$A208)*$D208</f>
        <v>644368</v>
      </c>
      <c r="L208" s="56">
        <f>SUMIFS('Capital Components'!$D:$D,'Capital Components'!$B:$B,L$5,'Capital Components'!$A:$A,$A208)*$D208</f>
        <v>196009</v>
      </c>
      <c r="M208" s="56">
        <f>SUMIFS('Capital Components'!$D:$D,'Capital Components'!$B:$B,M$5,'Capital Components'!$A:$A,$A208)*$D208</f>
        <v>28119</v>
      </c>
      <c r="N208" s="57">
        <f>SUMIFS('Capital Components'!$D:$D,'Capital Components'!$B:$B,N$5,'Capital Components'!$A:$A,$A208)*$D208</f>
        <v>14008</v>
      </c>
      <c r="O208" s="1"/>
      <c r="P208" s="1"/>
    </row>
    <row r="209" spans="1:16" hidden="1" outlineLevel="2" x14ac:dyDescent="0.25">
      <c r="A209" s="74" t="s">
        <v>21</v>
      </c>
      <c r="B209" s="4">
        <v>500</v>
      </c>
      <c r="C209" s="13">
        <f t="shared" si="56"/>
        <v>512.5</v>
      </c>
      <c r="D209" s="3">
        <f t="shared" si="57"/>
        <v>513</v>
      </c>
      <c r="E209" s="1"/>
      <c r="F209" s="42">
        <f>D209*'Planned ships &amp; modules'!$B$18</f>
        <v>0</v>
      </c>
      <c r="G209" s="1"/>
      <c r="H209" s="55">
        <f>SUMIFS('Capital Components'!$D:$D,'Capital Components'!$B:$B,H$5,'Capital Components'!$A:$A,$A209)*$D209</f>
        <v>205207695</v>
      </c>
      <c r="I209" s="56">
        <f>SUMIFS('Capital Components'!$D:$D,'Capital Components'!$B:$B,I$5,'Capital Components'!$A:$A,$A209)*$D209</f>
        <v>46734813</v>
      </c>
      <c r="J209" s="56">
        <f>SUMIFS('Capital Components'!$D:$D,'Capital Components'!$B:$B,J$5,'Capital Components'!$A:$A,$A209)*$D209</f>
        <v>18909693</v>
      </c>
      <c r="K209" s="56">
        <f>SUMIFS('Capital Components'!$D:$D,'Capital Components'!$B:$B,K$5,'Capital Components'!$A:$A,$A209)*$D209</f>
        <v>3080565</v>
      </c>
      <c r="L209" s="56">
        <f>SUMIFS('Capital Components'!$D:$D,'Capital Components'!$B:$B,L$5,'Capital Components'!$A:$A,$A209)*$D209</f>
        <v>834651</v>
      </c>
      <c r="M209" s="56">
        <f>SUMIFS('Capital Components'!$D:$D,'Capital Components'!$B:$B,M$5,'Capital Components'!$A:$A,$A209)*$D209</f>
        <v>154413</v>
      </c>
      <c r="N209" s="57">
        <f>SUMIFS('Capital Components'!$D:$D,'Capital Components'!$B:$B,N$5,'Capital Components'!$A:$A,$A209)*$D209</f>
        <v>68742</v>
      </c>
      <c r="O209" s="1"/>
      <c r="P209" s="1"/>
    </row>
    <row r="210" spans="1:16" hidden="1" outlineLevel="2" x14ac:dyDescent="0.25">
      <c r="A210" s="74" t="s">
        <v>22</v>
      </c>
      <c r="B210" s="4">
        <v>500</v>
      </c>
      <c r="C210" s="13">
        <f t="shared" si="56"/>
        <v>512.5</v>
      </c>
      <c r="D210" s="3">
        <f t="shared" si="57"/>
        <v>513</v>
      </c>
      <c r="E210" s="1"/>
      <c r="F210" s="42">
        <f>D210*'Planned ships &amp; modules'!$B$18</f>
        <v>0</v>
      </c>
      <c r="G210" s="1"/>
      <c r="H210" s="55">
        <f>SUMIFS('Capital Components'!$D:$D,'Capital Components'!$B:$B,H$5,'Capital Components'!$A:$A,$A210)*$D210</f>
        <v>230784336</v>
      </c>
      <c r="I210" s="56">
        <f>SUMIFS('Capital Components'!$D:$D,'Capital Components'!$B:$B,I$5,'Capital Components'!$A:$A,$A210)*$D210</f>
        <v>48553398</v>
      </c>
      <c r="J210" s="56">
        <f>SUMIFS('Capital Components'!$D:$D,'Capital Components'!$B:$B,J$5,'Capital Components'!$A:$A,$A210)*$D210</f>
        <v>19981863</v>
      </c>
      <c r="K210" s="56">
        <f>SUMIFS('Capital Components'!$D:$D,'Capital Components'!$B:$B,K$5,'Capital Components'!$A:$A,$A210)*$D210</f>
        <v>3362715</v>
      </c>
      <c r="L210" s="56">
        <f>SUMIFS('Capital Components'!$D:$D,'Capital Components'!$B:$B,L$5,'Capital Components'!$A:$A,$A210)*$D210</f>
        <v>940842</v>
      </c>
      <c r="M210" s="56">
        <f>SUMIFS('Capital Components'!$D:$D,'Capital Components'!$B:$B,M$5,'Capital Components'!$A:$A,$A210)*$D210</f>
        <v>161082</v>
      </c>
      <c r="N210" s="57">
        <f>SUMIFS('Capital Components'!$D:$D,'Capital Components'!$B:$B,N$5,'Capital Components'!$A:$A,$A210)*$D210</f>
        <v>76437</v>
      </c>
      <c r="O210" s="1"/>
      <c r="P210" s="1"/>
    </row>
    <row r="211" spans="1:16" ht="15.75" hidden="1" outlineLevel="2" thickBot="1" x14ac:dyDescent="0.3">
      <c r="A211" s="74" t="s">
        <v>23</v>
      </c>
      <c r="B211" s="4">
        <v>500</v>
      </c>
      <c r="C211" s="13">
        <f t="shared" si="56"/>
        <v>512.5</v>
      </c>
      <c r="D211" s="3">
        <f t="shared" si="57"/>
        <v>513</v>
      </c>
      <c r="E211" s="1"/>
      <c r="F211" s="42">
        <f>D211*'Planned ships &amp; modules'!$B$18</f>
        <v>0</v>
      </c>
      <c r="G211" s="1"/>
      <c r="H211" s="55">
        <f>SUMIFS('Capital Components'!$D:$D,'Capital Components'!$B:$B,H$5,'Capital Components'!$A:$A,$A211)*$D211</f>
        <v>266811813</v>
      </c>
      <c r="I211" s="56">
        <f>SUMIFS('Capital Components'!$D:$D,'Capital Components'!$B:$B,I$5,'Capital Components'!$A:$A,$A211)*$D211</f>
        <v>87868179</v>
      </c>
      <c r="J211" s="56">
        <f>SUMIFS('Capital Components'!$D:$D,'Capital Components'!$B:$B,J$5,'Capital Components'!$A:$A,$A211)*$D211</f>
        <v>24662475</v>
      </c>
      <c r="K211" s="56">
        <f>SUMIFS('Capital Components'!$D:$D,'Capital Components'!$B:$B,K$5,'Capital Components'!$A:$A,$A211)*$D211</f>
        <v>4168125</v>
      </c>
      <c r="L211" s="56">
        <f>SUMIFS('Capital Components'!$D:$D,'Capital Components'!$B:$B,L$5,'Capital Components'!$A:$A,$A211)*$D211</f>
        <v>1138347</v>
      </c>
      <c r="M211" s="56">
        <f>SUMIFS('Capital Components'!$D:$D,'Capital Components'!$B:$B,M$5,'Capital Components'!$A:$A,$A211)*$D211</f>
        <v>211356</v>
      </c>
      <c r="N211" s="57">
        <f>SUMIFS('Capital Components'!$D:$D,'Capital Components'!$B:$B,N$5,'Capital Components'!$A:$A,$A211)*$D211</f>
        <v>95931</v>
      </c>
      <c r="O211" s="1"/>
      <c r="P211" s="1"/>
    </row>
    <row r="212" spans="1:16" ht="15.75" outlineLevel="1" collapsed="1" thickBot="1" x14ac:dyDescent="0.3">
      <c r="A212" s="1"/>
      <c r="B212" s="1"/>
      <c r="C212" s="1"/>
      <c r="D212" s="1"/>
      <c r="E212" s="1"/>
      <c r="F212" s="1"/>
      <c r="G212" s="1"/>
      <c r="H212" s="48">
        <f t="shared" ref="H212:N212" si="58">SUM(H197:H211)</f>
        <v>3346275352</v>
      </c>
      <c r="I212" s="48">
        <f t="shared" si="58"/>
        <v>815644426</v>
      </c>
      <c r="J212" s="48">
        <f t="shared" si="58"/>
        <v>278678135</v>
      </c>
      <c r="K212" s="48">
        <f t="shared" si="58"/>
        <v>49400829</v>
      </c>
      <c r="L212" s="48">
        <f t="shared" si="58"/>
        <v>13719013</v>
      </c>
      <c r="M212" s="48">
        <f t="shared" si="58"/>
        <v>2476462</v>
      </c>
      <c r="N212" s="49">
        <f t="shared" si="58"/>
        <v>1227562</v>
      </c>
      <c r="O212" s="67">
        <f>H212*Overview!$B$2+I212*Overview!$B$3+J212*Overview!$B$4+K212*Overview!$B$5+L212*Overview!$B$6+M212*Overview!$B$7+N212*Overview!$B$8</f>
        <v>58982193107.809998</v>
      </c>
      <c r="P212" s="1"/>
    </row>
    <row r="213" spans="1:16" ht="15.75" outlineLevel="1" thickBot="1" x14ac:dyDescent="0.3">
      <c r="A213" s="1"/>
      <c r="B213" s="1"/>
      <c r="C213" s="1"/>
      <c r="D213" s="1"/>
      <c r="E213" s="1"/>
      <c r="F213" s="1"/>
      <c r="G213" s="1"/>
      <c r="H213" s="59"/>
      <c r="I213" s="59"/>
      <c r="J213" s="59"/>
      <c r="K213" s="59"/>
      <c r="L213" s="59"/>
      <c r="M213" s="59"/>
      <c r="N213" s="59"/>
      <c r="O213" s="1"/>
      <c r="P213" s="1"/>
    </row>
    <row r="214" spans="1:16" ht="15.75" outlineLevel="1" thickBot="1" x14ac:dyDescent="0.3">
      <c r="A214" s="69" t="s">
        <v>60</v>
      </c>
      <c r="B214" s="69"/>
      <c r="C214" s="70">
        <v>3</v>
      </c>
      <c r="D214" s="69"/>
      <c r="E214" s="1"/>
      <c r="F214" s="39" t="s">
        <v>106</v>
      </c>
      <c r="G214" s="1"/>
      <c r="H214" s="51" t="s">
        <v>0</v>
      </c>
      <c r="I214" s="52" t="s">
        <v>1</v>
      </c>
      <c r="J214" s="53" t="s">
        <v>2</v>
      </c>
      <c r="K214" s="52" t="s">
        <v>3</v>
      </c>
      <c r="L214" s="53" t="s">
        <v>4</v>
      </c>
      <c r="M214" s="52" t="s">
        <v>5</v>
      </c>
      <c r="N214" s="54" t="s">
        <v>6</v>
      </c>
      <c r="O214" s="1"/>
      <c r="P214" s="1"/>
    </row>
    <row r="215" spans="1:16" hidden="1" outlineLevel="2" x14ac:dyDescent="0.25">
      <c r="A215" s="74" t="s">
        <v>7</v>
      </c>
      <c r="B215" s="4">
        <v>500</v>
      </c>
      <c r="C215" s="13">
        <f t="shared" ref="C215:C229" si="59">B215*(1+(0.1/(1+$C$214)))</f>
        <v>512.5</v>
      </c>
      <c r="D215" s="3">
        <f>ROUND(C215,0)</f>
        <v>513</v>
      </c>
      <c r="E215" s="1"/>
      <c r="F215" s="42">
        <f>D215*'Planned ships &amp; modules'!$B$19</f>
        <v>0</v>
      </c>
      <c r="G215" s="1"/>
      <c r="H215" s="64">
        <f>SUMIFS('Capital Components'!$D:$D,'Capital Components'!$B:$B,H$5,'Capital Components'!$A:$A,$A215)*$D215</f>
        <v>218877606</v>
      </c>
      <c r="I215" s="65">
        <f>SUMIFS('Capital Components'!$D:$D,'Capital Components'!$B:$B,I$5,'Capital Components'!$A:$A,$A215)*$D215</f>
        <v>51403626</v>
      </c>
      <c r="J215" s="65">
        <f>SUMIFS('Capital Components'!$D:$D,'Capital Components'!$B:$B,J$5,'Capital Components'!$A:$A,$A215)*$D215</f>
        <v>20041884</v>
      </c>
      <c r="K215" s="65">
        <f>SUMIFS('Capital Components'!$D:$D,'Capital Components'!$B:$B,K$5,'Capital Components'!$A:$A,$A215)*$D215</f>
        <v>3288843</v>
      </c>
      <c r="L215" s="65">
        <f>SUMIFS('Capital Components'!$D:$D,'Capital Components'!$B:$B,L$5,'Capital Components'!$A:$A,$A215)*$D215</f>
        <v>990603</v>
      </c>
      <c r="M215" s="65">
        <f>SUMIFS('Capital Components'!$D:$D,'Capital Components'!$B:$B,M$5,'Capital Components'!$A:$A,$A215)*$D215</f>
        <v>158004</v>
      </c>
      <c r="N215" s="66">
        <f>SUMIFS('Capital Components'!$D:$D,'Capital Components'!$B:$B,N$5,'Capital Components'!$A:$A,$A215)*$D215</f>
        <v>70281</v>
      </c>
      <c r="O215" s="1"/>
      <c r="P215" s="1"/>
    </row>
    <row r="216" spans="1:16" hidden="1" outlineLevel="2" x14ac:dyDescent="0.25">
      <c r="A216" s="74" t="s">
        <v>8</v>
      </c>
      <c r="B216" s="4">
        <v>500</v>
      </c>
      <c r="C216" s="13">
        <f t="shared" si="59"/>
        <v>512.5</v>
      </c>
      <c r="D216" s="3">
        <f t="shared" ref="D216:D229" si="60">ROUND(C216,0)</f>
        <v>513</v>
      </c>
      <c r="E216" s="1"/>
      <c r="F216" s="42">
        <f>D216*'Planned ships &amp; modules'!$B$19</f>
        <v>0</v>
      </c>
      <c r="G216" s="1"/>
      <c r="H216" s="55">
        <f>SUMIFS('Capital Components'!$D:$D,'Capital Components'!$B:$B,H$5,'Capital Components'!$A:$A,$A216)*$D216</f>
        <v>151259589</v>
      </c>
      <c r="I216" s="56">
        <f>SUMIFS('Capital Components'!$D:$D,'Capital Components'!$B:$B,I$5,'Capital Components'!$A:$A,$A216)*$D216</f>
        <v>49888224</v>
      </c>
      <c r="J216" s="56">
        <f>SUMIFS('Capital Components'!$D:$D,'Capital Components'!$B:$B,J$5,'Capital Components'!$A:$A,$A216)*$D216</f>
        <v>18294606</v>
      </c>
      <c r="K216" s="56">
        <f>SUMIFS('Capital Components'!$D:$D,'Capital Components'!$B:$B,K$5,'Capital Components'!$A:$A,$A216)*$D216</f>
        <v>2978991</v>
      </c>
      <c r="L216" s="56">
        <f>SUMIFS('Capital Components'!$D:$D,'Capital Components'!$B:$B,L$5,'Capital Components'!$A:$A,$A216)*$D216</f>
        <v>851580</v>
      </c>
      <c r="M216" s="56">
        <f>SUMIFS('Capital Components'!$D:$D,'Capital Components'!$B:$B,M$5,'Capital Components'!$A:$A,$A216)*$D216</f>
        <v>152874</v>
      </c>
      <c r="N216" s="57">
        <f>SUMIFS('Capital Components'!$D:$D,'Capital Components'!$B:$B,N$5,'Capital Components'!$A:$A,$A216)*$D216</f>
        <v>64638</v>
      </c>
      <c r="O216" s="1"/>
      <c r="P216" s="1"/>
    </row>
    <row r="217" spans="1:16" hidden="1" outlineLevel="2" x14ac:dyDescent="0.25">
      <c r="A217" s="74" t="s">
        <v>10</v>
      </c>
      <c r="B217" s="4">
        <v>500</v>
      </c>
      <c r="C217" s="13">
        <f t="shared" si="59"/>
        <v>512.5</v>
      </c>
      <c r="D217" s="3">
        <f t="shared" si="60"/>
        <v>513</v>
      </c>
      <c r="E217" s="1"/>
      <c r="F217" s="42">
        <f>D217*'Planned ships &amp; modules'!$B$19</f>
        <v>0</v>
      </c>
      <c r="G217" s="1"/>
      <c r="H217" s="55">
        <f>SUMIFS('Capital Components'!$D:$D,'Capital Components'!$B:$B,H$5,'Capital Components'!$A:$A,$A217)*$D217</f>
        <v>296249292</v>
      </c>
      <c r="I217" s="56">
        <f>SUMIFS('Capital Components'!$D:$D,'Capital Components'!$B:$B,I$5,'Capital Components'!$A:$A,$A217)*$D217</f>
        <v>64575414</v>
      </c>
      <c r="J217" s="56">
        <f>SUMIFS('Capital Components'!$D:$D,'Capital Components'!$B:$B,J$5,'Capital Components'!$A:$A,$A217)*$D217</f>
        <v>22423230</v>
      </c>
      <c r="K217" s="56">
        <f>SUMIFS('Capital Components'!$D:$D,'Capital Components'!$B:$B,K$5,'Capital Components'!$A:$A,$A217)*$D217</f>
        <v>4111695</v>
      </c>
      <c r="L217" s="56">
        <f>SUMIFS('Capital Components'!$D:$D,'Capital Components'!$B:$B,L$5,'Capital Components'!$A:$A,$A217)*$D217</f>
        <v>1208628</v>
      </c>
      <c r="M217" s="56">
        <f>SUMIFS('Capital Components'!$D:$D,'Capital Components'!$B:$B,M$5,'Capital Components'!$A:$A,$A217)*$D217</f>
        <v>250344</v>
      </c>
      <c r="N217" s="57">
        <f>SUMIFS('Capital Components'!$D:$D,'Capital Components'!$B:$B,N$5,'Capital Components'!$A:$A,$A217)*$D217</f>
        <v>102600</v>
      </c>
      <c r="O217" s="1"/>
      <c r="P217" s="1"/>
    </row>
    <row r="218" spans="1:16" hidden="1" outlineLevel="2" x14ac:dyDescent="0.25">
      <c r="A218" s="74" t="s">
        <v>11</v>
      </c>
      <c r="B218" s="4">
        <v>300</v>
      </c>
      <c r="C218" s="13">
        <f t="shared" si="59"/>
        <v>307.5</v>
      </c>
      <c r="D218" s="3">
        <f t="shared" si="60"/>
        <v>308</v>
      </c>
      <c r="E218" s="1"/>
      <c r="F218" s="42">
        <f>D218*'Planned ships &amp; modules'!$B$19</f>
        <v>0</v>
      </c>
      <c r="G218" s="1"/>
      <c r="H218" s="55">
        <f>SUMIFS('Capital Components'!$D:$D,'Capital Components'!$B:$B,H$5,'Capital Components'!$A:$A,$A218)*$D218</f>
        <v>118793136</v>
      </c>
      <c r="I218" s="56">
        <f>SUMIFS('Capital Components'!$D:$D,'Capital Components'!$B:$B,I$5,'Capital Components'!$A:$A,$A218)*$D218</f>
        <v>30860060</v>
      </c>
      <c r="J218" s="56">
        <f>SUMIFS('Capital Components'!$D:$D,'Capital Components'!$B:$B,J$5,'Capital Components'!$A:$A,$A218)*$D218</f>
        <v>12251316</v>
      </c>
      <c r="K218" s="56">
        <f>SUMIFS('Capital Components'!$D:$D,'Capital Components'!$B:$B,K$5,'Capital Components'!$A:$A,$A218)*$D218</f>
        <v>1827980</v>
      </c>
      <c r="L218" s="56">
        <f>SUMIFS('Capital Components'!$D:$D,'Capital Components'!$B:$B,L$5,'Capital Components'!$A:$A,$A218)*$D218</f>
        <v>515900</v>
      </c>
      <c r="M218" s="56">
        <f>SUMIFS('Capital Components'!$D:$D,'Capital Components'!$B:$B,M$5,'Capital Components'!$A:$A,$A218)*$D218</f>
        <v>90244</v>
      </c>
      <c r="N218" s="57">
        <f>SUMIFS('Capital Components'!$D:$D,'Capital Components'!$B:$B,N$5,'Capital Components'!$A:$A,$A218)*$D218</f>
        <v>40964</v>
      </c>
      <c r="O218" s="1"/>
      <c r="P218" s="1"/>
    </row>
    <row r="219" spans="1:16" hidden="1" outlineLevel="2" x14ac:dyDescent="0.25">
      <c r="A219" s="74" t="s">
        <v>12</v>
      </c>
      <c r="B219" s="4">
        <v>400</v>
      </c>
      <c r="C219" s="13">
        <f t="shared" si="59"/>
        <v>409.99999999999994</v>
      </c>
      <c r="D219" s="3">
        <f t="shared" si="60"/>
        <v>410</v>
      </c>
      <c r="E219" s="1"/>
      <c r="F219" s="42">
        <f>D219*'Planned ships &amp; modules'!$B$19</f>
        <v>0</v>
      </c>
      <c r="G219" s="1"/>
      <c r="H219" s="55">
        <f>SUMIFS('Capital Components'!$D:$D,'Capital Components'!$B:$B,H$5,'Capital Components'!$A:$A,$A219)*$D219</f>
        <v>143529520</v>
      </c>
      <c r="I219" s="56">
        <f>SUMIFS('Capital Components'!$D:$D,'Capital Components'!$B:$B,I$5,'Capital Components'!$A:$A,$A219)*$D219</f>
        <v>34671240</v>
      </c>
      <c r="J219" s="56">
        <f>SUMIFS('Capital Components'!$D:$D,'Capital Components'!$B:$B,J$5,'Capital Components'!$A:$A,$A219)*$D219</f>
        <v>13949430</v>
      </c>
      <c r="K219" s="56">
        <f>SUMIFS('Capital Components'!$D:$D,'Capital Components'!$B:$B,K$5,'Capital Components'!$A:$A,$A219)*$D219</f>
        <v>1887230</v>
      </c>
      <c r="L219" s="56">
        <f>SUMIFS('Capital Components'!$D:$D,'Capital Components'!$B:$B,L$5,'Capital Components'!$A:$A,$A219)*$D219</f>
        <v>565800</v>
      </c>
      <c r="M219" s="56">
        <f>SUMIFS('Capital Components'!$D:$D,'Capital Components'!$B:$B,M$5,'Capital Components'!$A:$A,$A219)*$D219</f>
        <v>99220</v>
      </c>
      <c r="N219" s="57">
        <f>SUMIFS('Capital Components'!$D:$D,'Capital Components'!$B:$B,N$5,'Capital Components'!$A:$A,$A219)*$D219</f>
        <v>38950</v>
      </c>
      <c r="O219" s="1"/>
      <c r="P219" s="1"/>
    </row>
    <row r="220" spans="1:16" hidden="1" outlineLevel="2" x14ac:dyDescent="0.25">
      <c r="A220" s="74" t="s">
        <v>13</v>
      </c>
      <c r="B220" s="4">
        <v>500</v>
      </c>
      <c r="C220" s="13">
        <f t="shared" si="59"/>
        <v>512.5</v>
      </c>
      <c r="D220" s="3">
        <f t="shared" si="60"/>
        <v>513</v>
      </c>
      <c r="E220" s="1"/>
      <c r="F220" s="42">
        <f>D220*'Planned ships &amp; modules'!$B$19</f>
        <v>0</v>
      </c>
      <c r="G220" s="1"/>
      <c r="H220" s="55">
        <f>SUMIFS('Capital Components'!$D:$D,'Capital Components'!$B:$B,H$5,'Capital Components'!$A:$A,$A220)*$D220</f>
        <v>269903664</v>
      </c>
      <c r="I220" s="56">
        <f>SUMIFS('Capital Components'!$D:$D,'Capital Components'!$B:$B,I$5,'Capital Components'!$A:$A,$A220)*$D220</f>
        <v>67385115</v>
      </c>
      <c r="J220" s="56">
        <f>SUMIFS('Capital Components'!$D:$D,'Capital Components'!$B:$B,J$5,'Capital Components'!$A:$A,$A220)*$D220</f>
        <v>23730354</v>
      </c>
      <c r="K220" s="56">
        <f>SUMIFS('Capital Components'!$D:$D,'Capital Components'!$B:$B,K$5,'Capital Components'!$A:$A,$A220)*$D220</f>
        <v>4311765</v>
      </c>
      <c r="L220" s="56">
        <f>SUMIFS('Capital Components'!$D:$D,'Capital Components'!$B:$B,L$5,'Capital Components'!$A:$A,$A220)*$D220</f>
        <v>1238895</v>
      </c>
      <c r="M220" s="56">
        <f>SUMIFS('Capital Components'!$D:$D,'Capital Components'!$B:$B,M$5,'Capital Components'!$A:$A,$A220)*$D220</f>
        <v>216999</v>
      </c>
      <c r="N220" s="57">
        <f>SUMIFS('Capital Components'!$D:$D,'Capital Components'!$B:$B,N$5,'Capital Components'!$A:$A,$A220)*$D220</f>
        <v>100548</v>
      </c>
      <c r="O220" s="1"/>
      <c r="P220" s="1"/>
    </row>
    <row r="221" spans="1:16" hidden="1" outlineLevel="2" x14ac:dyDescent="0.25">
      <c r="A221" s="74" t="s">
        <v>14</v>
      </c>
      <c r="B221" s="4">
        <v>500</v>
      </c>
      <c r="C221" s="13">
        <f t="shared" si="59"/>
        <v>512.5</v>
      </c>
      <c r="D221" s="3">
        <f t="shared" si="60"/>
        <v>513</v>
      </c>
      <c r="E221" s="1"/>
      <c r="F221" s="42">
        <f>D221*'Planned ships &amp; modules'!$B$19</f>
        <v>0</v>
      </c>
      <c r="G221" s="1"/>
      <c r="H221" s="55">
        <f>SUMIFS('Capital Components'!$D:$D,'Capital Components'!$B:$B,H$5,'Capital Components'!$A:$A,$A221)*$D221</f>
        <v>389456775</v>
      </c>
      <c r="I221" s="56">
        <f>SUMIFS('Capital Components'!$D:$D,'Capital Components'!$B:$B,I$5,'Capital Components'!$A:$A,$A221)*$D221</f>
        <v>96118245</v>
      </c>
      <c r="J221" s="56">
        <f>SUMIFS('Capital Components'!$D:$D,'Capital Components'!$B:$B,J$5,'Capital Components'!$A:$A,$A221)*$D221</f>
        <v>28672083</v>
      </c>
      <c r="K221" s="56">
        <f>SUMIFS('Capital Components'!$D:$D,'Capital Components'!$B:$B,K$5,'Capital Components'!$A:$A,$A221)*$D221</f>
        <v>5150007</v>
      </c>
      <c r="L221" s="56">
        <f>SUMIFS('Capital Components'!$D:$D,'Capital Components'!$B:$B,L$5,'Capital Components'!$A:$A,$A221)*$D221</f>
        <v>1534383</v>
      </c>
      <c r="M221" s="56">
        <f>SUMIFS('Capital Components'!$D:$D,'Capital Components'!$B:$B,M$5,'Capital Components'!$A:$A,$A221)*$D221</f>
        <v>256500</v>
      </c>
      <c r="N221" s="57">
        <f>SUMIFS('Capital Components'!$D:$D,'Capital Components'!$B:$B,N$5,'Capital Components'!$A:$A,$A221)*$D221</f>
        <v>132354</v>
      </c>
      <c r="O221" s="1"/>
      <c r="P221" s="1"/>
    </row>
    <row r="222" spans="1:16" hidden="1" outlineLevel="2" x14ac:dyDescent="0.25">
      <c r="A222" s="74" t="s">
        <v>16</v>
      </c>
      <c r="B222" s="4">
        <v>500</v>
      </c>
      <c r="C222" s="13">
        <f t="shared" si="59"/>
        <v>512.5</v>
      </c>
      <c r="D222" s="3">
        <f t="shared" si="60"/>
        <v>513</v>
      </c>
      <c r="E222" s="1"/>
      <c r="F222" s="42">
        <f>D222*'Planned ships &amp; modules'!$B$19</f>
        <v>0</v>
      </c>
      <c r="G222" s="1"/>
      <c r="H222" s="55">
        <f>SUMIFS('Capital Components'!$D:$D,'Capital Components'!$B:$B,H$5,'Capital Components'!$A:$A,$A222)*$D222</f>
        <v>518885136</v>
      </c>
      <c r="I222" s="56">
        <f>SUMIFS('Capital Components'!$D:$D,'Capital Components'!$B:$B,I$5,'Capital Components'!$A:$A,$A222)*$D222</f>
        <v>128963070</v>
      </c>
      <c r="J222" s="56">
        <f>SUMIFS('Capital Components'!$D:$D,'Capital Components'!$B:$B,J$5,'Capital Components'!$A:$A,$A222)*$D222</f>
        <v>34870662</v>
      </c>
      <c r="K222" s="56">
        <f>SUMIFS('Capital Components'!$D:$D,'Capital Components'!$B:$B,K$5,'Capital Components'!$A:$A,$A222)*$D222</f>
        <v>8173629</v>
      </c>
      <c r="L222" s="56">
        <f>SUMIFS('Capital Components'!$D:$D,'Capital Components'!$B:$B,L$5,'Capital Components'!$A:$A,$A222)*$D222</f>
        <v>1931445</v>
      </c>
      <c r="M222" s="56">
        <f>SUMIFS('Capital Components'!$D:$D,'Capital Components'!$B:$B,M$5,'Capital Components'!$A:$A,$A222)*$D222</f>
        <v>344223</v>
      </c>
      <c r="N222" s="57">
        <f>SUMIFS('Capital Components'!$D:$D,'Capital Components'!$B:$B,N$5,'Capital Components'!$A:$A,$A222)*$D222</f>
        <v>262143</v>
      </c>
      <c r="O222" s="1"/>
      <c r="P222" s="1"/>
    </row>
    <row r="223" spans="1:16" hidden="1" outlineLevel="2" x14ac:dyDescent="0.25">
      <c r="A223" s="74" t="s">
        <v>17</v>
      </c>
      <c r="B223" s="4">
        <v>500</v>
      </c>
      <c r="C223" s="13">
        <f t="shared" si="59"/>
        <v>512.5</v>
      </c>
      <c r="D223" s="3">
        <f t="shared" si="60"/>
        <v>513</v>
      </c>
      <c r="E223" s="1"/>
      <c r="F223" s="42">
        <f>D223*'Planned ships &amp; modules'!$B$19</f>
        <v>0</v>
      </c>
      <c r="G223" s="1"/>
      <c r="H223" s="55">
        <f>SUMIFS('Capital Components'!$D:$D,'Capital Components'!$B:$B,H$5,'Capital Components'!$A:$A,$A223)*$D223</f>
        <v>346914711</v>
      </c>
      <c r="I223" s="56">
        <f>SUMIFS('Capital Components'!$D:$D,'Capital Components'!$B:$B,I$5,'Capital Components'!$A:$A,$A223)*$D223</f>
        <v>66018483</v>
      </c>
      <c r="J223" s="56">
        <f>SUMIFS('Capital Components'!$D:$D,'Capital Components'!$B:$B,J$5,'Capital Components'!$A:$A,$A223)*$D223</f>
        <v>23090130</v>
      </c>
      <c r="K223" s="56">
        <f>SUMIFS('Capital Components'!$D:$D,'Capital Components'!$B:$B,K$5,'Capital Components'!$A:$A,$A223)*$D223</f>
        <v>3986010</v>
      </c>
      <c r="L223" s="56">
        <f>SUMIFS('Capital Components'!$D:$D,'Capital Components'!$B:$B,L$5,'Capital Components'!$A:$A,$A223)*$D223</f>
        <v>1040364</v>
      </c>
      <c r="M223" s="56">
        <f>SUMIFS('Capital Components'!$D:$D,'Capital Components'!$B:$B,M$5,'Capital Components'!$A:$A,$A223)*$D223</f>
        <v>210330</v>
      </c>
      <c r="N223" s="57">
        <f>SUMIFS('Capital Components'!$D:$D,'Capital Components'!$B:$B,N$5,'Capital Components'!$A:$A,$A223)*$D223</f>
        <v>102600</v>
      </c>
      <c r="O223" s="1"/>
      <c r="P223" s="1"/>
    </row>
    <row r="224" spans="1:16" hidden="1" outlineLevel="2" x14ac:dyDescent="0.25">
      <c r="A224" s="74" t="s">
        <v>19</v>
      </c>
      <c r="B224" s="4">
        <v>500</v>
      </c>
      <c r="C224" s="13">
        <f t="shared" si="59"/>
        <v>512.5</v>
      </c>
      <c r="D224" s="3">
        <f t="shared" si="60"/>
        <v>513</v>
      </c>
      <c r="E224" s="1"/>
      <c r="F224" s="42">
        <f>D224*'Planned ships &amp; modules'!$B$19</f>
        <v>0</v>
      </c>
      <c r="G224" s="1"/>
      <c r="H224" s="55">
        <f>SUMIFS('Capital Components'!$D:$D,'Capital Components'!$B:$B,H$5,'Capital Components'!$A:$A,$A224)*$D224</f>
        <v>235997442</v>
      </c>
      <c r="I224" s="56">
        <f>SUMIFS('Capital Components'!$D:$D,'Capital Components'!$B:$B,I$5,'Capital Components'!$A:$A,$A224)*$D224</f>
        <v>51077871</v>
      </c>
      <c r="J224" s="56">
        <f>SUMIFS('Capital Components'!$D:$D,'Capital Components'!$B:$B,J$5,'Capital Components'!$A:$A,$A224)*$D224</f>
        <v>21104820</v>
      </c>
      <c r="K224" s="56">
        <f>SUMIFS('Capital Components'!$D:$D,'Capital Components'!$B:$B,K$5,'Capital Components'!$A:$A,$A224)*$D224</f>
        <v>3465315</v>
      </c>
      <c r="L224" s="56">
        <f>SUMIFS('Capital Components'!$D:$D,'Capital Components'!$B:$B,L$5,'Capital Components'!$A:$A,$A224)*$D224</f>
        <v>1013688</v>
      </c>
      <c r="M224" s="56">
        <f>SUMIFS('Capital Components'!$D:$D,'Capital Components'!$B:$B,M$5,'Capital Components'!$A:$A,$A224)*$D224</f>
        <v>168777</v>
      </c>
      <c r="N224" s="57">
        <f>SUMIFS('Capital Components'!$D:$D,'Capital Components'!$B:$B,N$5,'Capital Components'!$A:$A,$A224)*$D224</f>
        <v>76950</v>
      </c>
      <c r="O224" s="1"/>
      <c r="P224" s="1"/>
    </row>
    <row r="225" spans="1:16" hidden="1" outlineLevel="2" x14ac:dyDescent="0.25">
      <c r="A225" s="74" t="s">
        <v>20</v>
      </c>
      <c r="B225" s="4">
        <v>200</v>
      </c>
      <c r="C225" s="13">
        <f t="shared" si="59"/>
        <v>204.99999999999997</v>
      </c>
      <c r="D225" s="3">
        <f t="shared" si="60"/>
        <v>205</v>
      </c>
      <c r="E225" s="1"/>
      <c r="F225" s="42">
        <f>D225*'Planned ships &amp; modules'!$B$19</f>
        <v>0</v>
      </c>
      <c r="G225" s="1"/>
      <c r="H225" s="55">
        <f>SUMIFS('Capital Components'!$D:$D,'Capital Components'!$B:$B,H$5,'Capital Components'!$A:$A,$A225)*$D225</f>
        <v>84491160</v>
      </c>
      <c r="I225" s="56">
        <f>SUMIFS('Capital Components'!$D:$D,'Capital Components'!$B:$B,I$5,'Capital Components'!$A:$A,$A225)*$D225</f>
        <v>20411645</v>
      </c>
      <c r="J225" s="56">
        <f>SUMIFS('Capital Components'!$D:$D,'Capital Components'!$B:$B,J$5,'Capital Components'!$A:$A,$A225)*$D225</f>
        <v>7763145</v>
      </c>
      <c r="K225" s="56">
        <f>SUMIFS('Capital Components'!$D:$D,'Capital Components'!$B:$B,K$5,'Capital Components'!$A:$A,$A225)*$D225</f>
        <v>1282480</v>
      </c>
      <c r="L225" s="56">
        <f>SUMIFS('Capital Components'!$D:$D,'Capital Components'!$B:$B,L$5,'Capital Components'!$A:$A,$A225)*$D225</f>
        <v>390115</v>
      </c>
      <c r="M225" s="56">
        <f>SUMIFS('Capital Components'!$D:$D,'Capital Components'!$B:$B,M$5,'Capital Components'!$A:$A,$A225)*$D225</f>
        <v>55965</v>
      </c>
      <c r="N225" s="57">
        <f>SUMIFS('Capital Components'!$D:$D,'Capital Components'!$B:$B,N$5,'Capital Components'!$A:$A,$A225)*$D225</f>
        <v>27880</v>
      </c>
      <c r="O225" s="1"/>
      <c r="P225" s="1"/>
    </row>
    <row r="226" spans="1:16" hidden="1" outlineLevel="2" x14ac:dyDescent="0.25">
      <c r="A226" s="74" t="s">
        <v>21</v>
      </c>
      <c r="B226" s="4">
        <v>300</v>
      </c>
      <c r="C226" s="13">
        <f t="shared" si="59"/>
        <v>307.5</v>
      </c>
      <c r="D226" s="3">
        <f t="shared" si="60"/>
        <v>308</v>
      </c>
      <c r="E226" s="1"/>
      <c r="F226" s="42">
        <f>D226*'Planned ships &amp; modules'!$B$19</f>
        <v>0</v>
      </c>
      <c r="G226" s="1"/>
      <c r="H226" s="55">
        <f>SUMIFS('Capital Components'!$D:$D,'Capital Components'!$B:$B,H$5,'Capital Components'!$A:$A,$A226)*$D226</f>
        <v>123204620</v>
      </c>
      <c r="I226" s="56">
        <f>SUMIFS('Capital Components'!$D:$D,'Capital Components'!$B:$B,I$5,'Capital Components'!$A:$A,$A226)*$D226</f>
        <v>28059108</v>
      </c>
      <c r="J226" s="56">
        <f>SUMIFS('Capital Components'!$D:$D,'Capital Components'!$B:$B,J$5,'Capital Components'!$A:$A,$A226)*$D226</f>
        <v>11353188</v>
      </c>
      <c r="K226" s="56">
        <f>SUMIFS('Capital Components'!$D:$D,'Capital Components'!$B:$B,K$5,'Capital Components'!$A:$A,$A226)*$D226</f>
        <v>1849540</v>
      </c>
      <c r="L226" s="56">
        <f>SUMIFS('Capital Components'!$D:$D,'Capital Components'!$B:$B,L$5,'Capital Components'!$A:$A,$A226)*$D226</f>
        <v>501116</v>
      </c>
      <c r="M226" s="56">
        <f>SUMIFS('Capital Components'!$D:$D,'Capital Components'!$B:$B,M$5,'Capital Components'!$A:$A,$A226)*$D226</f>
        <v>92708</v>
      </c>
      <c r="N226" s="57">
        <f>SUMIFS('Capital Components'!$D:$D,'Capital Components'!$B:$B,N$5,'Capital Components'!$A:$A,$A226)*$D226</f>
        <v>41272</v>
      </c>
      <c r="O226" s="1"/>
      <c r="P226" s="1"/>
    </row>
    <row r="227" spans="1:16" hidden="1" outlineLevel="2" x14ac:dyDescent="0.25">
      <c r="A227" s="74" t="s">
        <v>22</v>
      </c>
      <c r="B227" s="4">
        <v>100</v>
      </c>
      <c r="C227" s="13">
        <f t="shared" si="59"/>
        <v>102.49999999999999</v>
      </c>
      <c r="D227" s="3">
        <f t="shared" si="60"/>
        <v>103</v>
      </c>
      <c r="E227" s="1"/>
      <c r="F227" s="42">
        <f>D227*'Planned ships &amp; modules'!$B$19</f>
        <v>0</v>
      </c>
      <c r="G227" s="1"/>
      <c r="H227" s="55">
        <f>SUMIFS('Capital Components'!$D:$D,'Capital Components'!$B:$B,H$5,'Capital Components'!$A:$A,$A227)*$D227</f>
        <v>46336816</v>
      </c>
      <c r="I227" s="56">
        <f>SUMIFS('Capital Components'!$D:$D,'Capital Components'!$B:$B,I$5,'Capital Components'!$A:$A,$A227)*$D227</f>
        <v>9748538</v>
      </c>
      <c r="J227" s="56">
        <f>SUMIFS('Capital Components'!$D:$D,'Capital Components'!$B:$B,J$5,'Capital Components'!$A:$A,$A227)*$D227</f>
        <v>4011953</v>
      </c>
      <c r="K227" s="56">
        <f>SUMIFS('Capital Components'!$D:$D,'Capital Components'!$B:$B,K$5,'Capital Components'!$A:$A,$A227)*$D227</f>
        <v>675165</v>
      </c>
      <c r="L227" s="56">
        <f>SUMIFS('Capital Components'!$D:$D,'Capital Components'!$B:$B,L$5,'Capital Components'!$A:$A,$A227)*$D227</f>
        <v>188902</v>
      </c>
      <c r="M227" s="56">
        <f>SUMIFS('Capital Components'!$D:$D,'Capital Components'!$B:$B,M$5,'Capital Components'!$A:$A,$A227)*$D227</f>
        <v>32342</v>
      </c>
      <c r="N227" s="57">
        <f>SUMIFS('Capital Components'!$D:$D,'Capital Components'!$B:$B,N$5,'Capital Components'!$A:$A,$A227)*$D227</f>
        <v>15347</v>
      </c>
      <c r="O227" s="1"/>
      <c r="P227" s="1"/>
    </row>
    <row r="228" spans="1:16" hidden="1" outlineLevel="2" x14ac:dyDescent="0.25">
      <c r="A228" s="74" t="s">
        <v>23</v>
      </c>
      <c r="B228" s="4">
        <v>500</v>
      </c>
      <c r="C228" s="13">
        <f t="shared" si="59"/>
        <v>512.5</v>
      </c>
      <c r="D228" s="3">
        <f t="shared" si="60"/>
        <v>513</v>
      </c>
      <c r="E228" s="1"/>
      <c r="F228" s="42">
        <f>D228*'Planned ships &amp; modules'!$B$19</f>
        <v>0</v>
      </c>
      <c r="G228" s="1"/>
      <c r="H228" s="55">
        <f>SUMIFS('Capital Components'!$D:$D,'Capital Components'!$B:$B,H$5,'Capital Components'!$A:$A,$A228)*$D228</f>
        <v>266811813</v>
      </c>
      <c r="I228" s="56">
        <f>SUMIFS('Capital Components'!$D:$D,'Capital Components'!$B:$B,I$5,'Capital Components'!$A:$A,$A228)*$D228</f>
        <v>87868179</v>
      </c>
      <c r="J228" s="56">
        <f>SUMIFS('Capital Components'!$D:$D,'Capital Components'!$B:$B,J$5,'Capital Components'!$A:$A,$A228)*$D228</f>
        <v>24662475</v>
      </c>
      <c r="K228" s="56">
        <f>SUMIFS('Capital Components'!$D:$D,'Capital Components'!$B:$B,K$5,'Capital Components'!$A:$A,$A228)*$D228</f>
        <v>4168125</v>
      </c>
      <c r="L228" s="56">
        <f>SUMIFS('Capital Components'!$D:$D,'Capital Components'!$B:$B,L$5,'Capital Components'!$A:$A,$A228)*$D228</f>
        <v>1138347</v>
      </c>
      <c r="M228" s="56">
        <f>SUMIFS('Capital Components'!$D:$D,'Capital Components'!$B:$B,M$5,'Capital Components'!$A:$A,$A228)*$D228</f>
        <v>211356</v>
      </c>
      <c r="N228" s="57">
        <f>SUMIFS('Capital Components'!$D:$D,'Capital Components'!$B:$B,N$5,'Capital Components'!$A:$A,$A228)*$D228</f>
        <v>95931</v>
      </c>
      <c r="O228" s="1"/>
      <c r="P228" s="1"/>
    </row>
    <row r="229" spans="1:16" ht="15.75" hidden="1" outlineLevel="2" thickBot="1" x14ac:dyDescent="0.3">
      <c r="A229" s="74" t="s">
        <v>25</v>
      </c>
      <c r="B229" s="4">
        <v>500</v>
      </c>
      <c r="C229" s="13">
        <f t="shared" si="59"/>
        <v>512.5</v>
      </c>
      <c r="D229" s="3">
        <f t="shared" si="60"/>
        <v>513</v>
      </c>
      <c r="E229" s="1"/>
      <c r="F229" s="42">
        <f>D229*'Planned ships &amp; modules'!$B$19</f>
        <v>0</v>
      </c>
      <c r="G229" s="1"/>
      <c r="H229" s="55">
        <f>SUMIFS('Capital Components'!$D:$D,'Capital Components'!$B:$B,H$5,'Capital Components'!$A:$A,$A229)*$D229</f>
        <v>253004418</v>
      </c>
      <c r="I229" s="56">
        <f>SUMIFS('Capital Components'!$D:$D,'Capital Components'!$B:$B,I$5,'Capital Components'!$A:$A,$A229)*$D229</f>
        <v>52656372</v>
      </c>
      <c r="J229" s="56">
        <f>SUMIFS('Capital Components'!$D:$D,'Capital Components'!$B:$B,J$5,'Capital Components'!$A:$A,$A229)*$D229</f>
        <v>20821644</v>
      </c>
      <c r="K229" s="56">
        <f>SUMIFS('Capital Components'!$D:$D,'Capital Components'!$B:$B,K$5,'Capital Components'!$A:$A,$A229)*$D229</f>
        <v>3589974</v>
      </c>
      <c r="L229" s="56">
        <f>SUMIFS('Capital Components'!$D:$D,'Capital Components'!$B:$B,L$5,'Capital Components'!$A:$A,$A229)*$D229</f>
        <v>1090638</v>
      </c>
      <c r="M229" s="56">
        <f>SUMIFS('Capital Components'!$D:$D,'Capital Components'!$B:$B,M$5,'Capital Components'!$A:$A,$A229)*$D229</f>
        <v>202635</v>
      </c>
      <c r="N229" s="57">
        <f>SUMIFS('Capital Components'!$D:$D,'Capital Components'!$B:$B,N$5,'Capital Components'!$A:$A,$A229)*$D229</f>
        <v>89262</v>
      </c>
      <c r="O229" s="1"/>
      <c r="P229" s="1"/>
    </row>
    <row r="230" spans="1:16" ht="15.75" outlineLevel="1" collapsed="1" thickBot="1" x14ac:dyDescent="0.3">
      <c r="A230" s="1"/>
      <c r="B230" s="1"/>
      <c r="C230" s="1"/>
      <c r="D230" s="1"/>
      <c r="E230" s="1"/>
      <c r="F230" s="1"/>
      <c r="G230" s="1"/>
      <c r="H230" s="48">
        <f t="shared" ref="H230:N230" si="61">SUM(H215:H229)</f>
        <v>3463715698</v>
      </c>
      <c r="I230" s="48">
        <f t="shared" si="61"/>
        <v>839705190</v>
      </c>
      <c r="J230" s="48">
        <f t="shared" si="61"/>
        <v>287040920</v>
      </c>
      <c r="K230" s="48">
        <f t="shared" si="61"/>
        <v>50746749</v>
      </c>
      <c r="L230" s="48">
        <f t="shared" si="61"/>
        <v>14200404</v>
      </c>
      <c r="M230" s="48">
        <f t="shared" si="61"/>
        <v>2542521</v>
      </c>
      <c r="N230" s="49">
        <f t="shared" si="61"/>
        <v>1261720</v>
      </c>
      <c r="O230" s="67">
        <f>H230*Overview!$B$2+I230*Overview!$B$3+J230*Overview!$B$4+K230*Overview!$B$5+L230*Overview!$B$6+M230*Overview!$B$7+N230*Overview!$B$8</f>
        <v>60850155937.07</v>
      </c>
      <c r="P230" s="1"/>
    </row>
    <row r="231" spans="1:16" ht="15.75" outlineLevel="1" thickBot="1" x14ac:dyDescent="0.3">
      <c r="A231" s="1"/>
      <c r="B231" s="1"/>
      <c r="C231" s="1"/>
      <c r="D231" s="1"/>
      <c r="E231" s="1"/>
      <c r="F231" s="1"/>
      <c r="G231" s="1"/>
      <c r="H231" s="59"/>
      <c r="I231" s="59"/>
      <c r="J231" s="59"/>
      <c r="K231" s="59"/>
      <c r="L231" s="59"/>
      <c r="M231" s="59"/>
      <c r="N231" s="59"/>
      <c r="O231" s="1"/>
      <c r="P231" s="1"/>
    </row>
    <row r="232" spans="1:16" ht="15.75" outlineLevel="1" thickBot="1" x14ac:dyDescent="0.3">
      <c r="A232" s="69" t="s">
        <v>55</v>
      </c>
      <c r="B232" s="69"/>
      <c r="C232" s="70">
        <v>3</v>
      </c>
      <c r="D232" s="69"/>
      <c r="E232" s="1"/>
      <c r="F232" s="39" t="s">
        <v>106</v>
      </c>
      <c r="G232" s="1"/>
      <c r="H232" s="51" t="s">
        <v>0</v>
      </c>
      <c r="I232" s="52" t="s">
        <v>1</v>
      </c>
      <c r="J232" s="53" t="s">
        <v>2</v>
      </c>
      <c r="K232" s="52" t="s">
        <v>3</v>
      </c>
      <c r="L232" s="53" t="s">
        <v>4</v>
      </c>
      <c r="M232" s="52" t="s">
        <v>5</v>
      </c>
      <c r="N232" s="54" t="s">
        <v>6</v>
      </c>
      <c r="O232" s="1"/>
      <c r="P232" s="1"/>
    </row>
    <row r="233" spans="1:16" hidden="1" outlineLevel="2" x14ac:dyDescent="0.25">
      <c r="A233" s="74" t="s">
        <v>7</v>
      </c>
      <c r="B233" s="4">
        <v>400</v>
      </c>
      <c r="C233" s="13">
        <f t="shared" ref="C233:C247" si="62">B233*(1+(0.1/(1+$C$232)))</f>
        <v>409.99999999999994</v>
      </c>
      <c r="D233" s="3">
        <f>ROUND(C233,0)</f>
        <v>410</v>
      </c>
      <c r="E233" s="1"/>
      <c r="F233" s="42">
        <f>D233*'Planned ships &amp; modules'!$B$20</f>
        <v>410</v>
      </c>
      <c r="G233" s="1"/>
      <c r="H233" s="64">
        <f>SUMIFS('Capital Components'!$D:$D,'Capital Components'!$B:$B,H$5,'Capital Components'!$A:$A,$A233)*$D233</f>
        <v>174931420</v>
      </c>
      <c r="I233" s="65">
        <f>SUMIFS('Capital Components'!$D:$D,'Capital Components'!$B:$B,I$5,'Capital Components'!$A:$A,$A233)*$D233</f>
        <v>41082820</v>
      </c>
      <c r="J233" s="65">
        <f>SUMIFS('Capital Components'!$D:$D,'Capital Components'!$B:$B,J$5,'Capital Components'!$A:$A,$A233)*$D233</f>
        <v>16017880</v>
      </c>
      <c r="K233" s="65">
        <f>SUMIFS('Capital Components'!$D:$D,'Capital Components'!$B:$B,K$5,'Capital Components'!$A:$A,$A233)*$D233</f>
        <v>2628510</v>
      </c>
      <c r="L233" s="65">
        <f>SUMIFS('Capital Components'!$D:$D,'Capital Components'!$B:$B,L$5,'Capital Components'!$A:$A,$A233)*$D233</f>
        <v>791710</v>
      </c>
      <c r="M233" s="65">
        <f>SUMIFS('Capital Components'!$D:$D,'Capital Components'!$B:$B,M$5,'Capital Components'!$A:$A,$A233)*$D233</f>
        <v>126280</v>
      </c>
      <c r="N233" s="66">
        <f>SUMIFS('Capital Components'!$D:$D,'Capital Components'!$B:$B,N$5,'Capital Components'!$A:$A,$A233)*$D233</f>
        <v>56170</v>
      </c>
      <c r="O233" s="1"/>
      <c r="P233" s="1"/>
    </row>
    <row r="234" spans="1:16" hidden="1" outlineLevel="2" x14ac:dyDescent="0.25">
      <c r="A234" s="74" t="s">
        <v>8</v>
      </c>
      <c r="B234" s="4">
        <v>500</v>
      </c>
      <c r="C234" s="13">
        <f t="shared" si="62"/>
        <v>512.5</v>
      </c>
      <c r="D234" s="3">
        <f t="shared" ref="D234:D247" si="63">ROUND(C234,0)</f>
        <v>513</v>
      </c>
      <c r="E234" s="1"/>
      <c r="F234" s="42">
        <f>D234*'Planned ships &amp; modules'!$B$20</f>
        <v>513</v>
      </c>
      <c r="G234" s="1"/>
      <c r="H234" s="55">
        <f>SUMIFS('Capital Components'!$D:$D,'Capital Components'!$B:$B,H$5,'Capital Components'!$A:$A,$A234)*$D234</f>
        <v>151259589</v>
      </c>
      <c r="I234" s="56">
        <f>SUMIFS('Capital Components'!$D:$D,'Capital Components'!$B:$B,I$5,'Capital Components'!$A:$A,$A234)*$D234</f>
        <v>49888224</v>
      </c>
      <c r="J234" s="56">
        <f>SUMIFS('Capital Components'!$D:$D,'Capital Components'!$B:$B,J$5,'Capital Components'!$A:$A,$A234)*$D234</f>
        <v>18294606</v>
      </c>
      <c r="K234" s="56">
        <f>SUMIFS('Capital Components'!$D:$D,'Capital Components'!$B:$B,K$5,'Capital Components'!$A:$A,$A234)*$D234</f>
        <v>2978991</v>
      </c>
      <c r="L234" s="56">
        <f>SUMIFS('Capital Components'!$D:$D,'Capital Components'!$B:$B,L$5,'Capital Components'!$A:$A,$A234)*$D234</f>
        <v>851580</v>
      </c>
      <c r="M234" s="56">
        <f>SUMIFS('Capital Components'!$D:$D,'Capital Components'!$B:$B,M$5,'Capital Components'!$A:$A,$A234)*$D234</f>
        <v>152874</v>
      </c>
      <c r="N234" s="57">
        <f>SUMIFS('Capital Components'!$D:$D,'Capital Components'!$B:$B,N$5,'Capital Components'!$A:$A,$A234)*$D234</f>
        <v>64638</v>
      </c>
      <c r="O234" s="1"/>
      <c r="P234" s="1"/>
    </row>
    <row r="235" spans="1:16" hidden="1" outlineLevel="2" x14ac:dyDescent="0.25">
      <c r="A235" s="74" t="s">
        <v>10</v>
      </c>
      <c r="B235" s="4">
        <v>500</v>
      </c>
      <c r="C235" s="13">
        <f t="shared" si="62"/>
        <v>512.5</v>
      </c>
      <c r="D235" s="3">
        <f t="shared" si="63"/>
        <v>513</v>
      </c>
      <c r="E235" s="1"/>
      <c r="F235" s="42">
        <f>D235*'Planned ships &amp; modules'!$B$20</f>
        <v>513</v>
      </c>
      <c r="G235" s="1"/>
      <c r="H235" s="55">
        <f>SUMIFS('Capital Components'!$D:$D,'Capital Components'!$B:$B,H$5,'Capital Components'!$A:$A,$A235)*$D235</f>
        <v>296249292</v>
      </c>
      <c r="I235" s="56">
        <f>SUMIFS('Capital Components'!$D:$D,'Capital Components'!$B:$B,I$5,'Capital Components'!$A:$A,$A235)*$D235</f>
        <v>64575414</v>
      </c>
      <c r="J235" s="56">
        <f>SUMIFS('Capital Components'!$D:$D,'Capital Components'!$B:$B,J$5,'Capital Components'!$A:$A,$A235)*$D235</f>
        <v>22423230</v>
      </c>
      <c r="K235" s="56">
        <f>SUMIFS('Capital Components'!$D:$D,'Capital Components'!$B:$B,K$5,'Capital Components'!$A:$A,$A235)*$D235</f>
        <v>4111695</v>
      </c>
      <c r="L235" s="56">
        <f>SUMIFS('Capital Components'!$D:$D,'Capital Components'!$B:$B,L$5,'Capital Components'!$A:$A,$A235)*$D235</f>
        <v>1208628</v>
      </c>
      <c r="M235" s="56">
        <f>SUMIFS('Capital Components'!$D:$D,'Capital Components'!$B:$B,M$5,'Capital Components'!$A:$A,$A235)*$D235</f>
        <v>250344</v>
      </c>
      <c r="N235" s="57">
        <f>SUMIFS('Capital Components'!$D:$D,'Capital Components'!$B:$B,N$5,'Capital Components'!$A:$A,$A235)*$D235</f>
        <v>102600</v>
      </c>
      <c r="O235" s="1"/>
      <c r="P235" s="1"/>
    </row>
    <row r="236" spans="1:16" hidden="1" outlineLevel="2" x14ac:dyDescent="0.25">
      <c r="A236" s="74" t="s">
        <v>11</v>
      </c>
      <c r="B236" s="4">
        <v>400</v>
      </c>
      <c r="C236" s="13">
        <f t="shared" si="62"/>
        <v>409.99999999999994</v>
      </c>
      <c r="D236" s="3">
        <f t="shared" si="63"/>
        <v>410</v>
      </c>
      <c r="E236" s="1"/>
      <c r="F236" s="42">
        <f>D236*'Planned ships &amp; modules'!$B$20</f>
        <v>410</v>
      </c>
      <c r="G236" s="1"/>
      <c r="H236" s="55">
        <f>SUMIFS('Capital Components'!$D:$D,'Capital Components'!$B:$B,H$5,'Capital Components'!$A:$A,$A236)*$D236</f>
        <v>158133720</v>
      </c>
      <c r="I236" s="56">
        <f>SUMIFS('Capital Components'!$D:$D,'Capital Components'!$B:$B,I$5,'Capital Components'!$A:$A,$A236)*$D236</f>
        <v>41079950</v>
      </c>
      <c r="J236" s="56">
        <f>SUMIFS('Capital Components'!$D:$D,'Capital Components'!$B:$B,J$5,'Capital Components'!$A:$A,$A236)*$D236</f>
        <v>16308570</v>
      </c>
      <c r="K236" s="56">
        <f>SUMIFS('Capital Components'!$D:$D,'Capital Components'!$B:$B,K$5,'Capital Components'!$A:$A,$A236)*$D236</f>
        <v>2433350</v>
      </c>
      <c r="L236" s="56">
        <f>SUMIFS('Capital Components'!$D:$D,'Capital Components'!$B:$B,L$5,'Capital Components'!$A:$A,$A236)*$D236</f>
        <v>686750</v>
      </c>
      <c r="M236" s="56">
        <f>SUMIFS('Capital Components'!$D:$D,'Capital Components'!$B:$B,M$5,'Capital Components'!$A:$A,$A236)*$D236</f>
        <v>120130</v>
      </c>
      <c r="N236" s="57">
        <f>SUMIFS('Capital Components'!$D:$D,'Capital Components'!$B:$B,N$5,'Capital Components'!$A:$A,$A236)*$D236</f>
        <v>54530</v>
      </c>
      <c r="O236" s="1"/>
      <c r="P236" s="1"/>
    </row>
    <row r="237" spans="1:16" hidden="1" outlineLevel="2" x14ac:dyDescent="0.25">
      <c r="A237" s="74" t="s">
        <v>12</v>
      </c>
      <c r="B237" s="4">
        <v>500</v>
      </c>
      <c r="C237" s="13">
        <f t="shared" si="62"/>
        <v>512.5</v>
      </c>
      <c r="D237" s="3">
        <f t="shared" si="63"/>
        <v>513</v>
      </c>
      <c r="E237" s="1"/>
      <c r="F237" s="42">
        <f>D237*'Planned ships &amp; modules'!$B$20</f>
        <v>513</v>
      </c>
      <c r="G237" s="1"/>
      <c r="H237" s="55">
        <f>SUMIFS('Capital Components'!$D:$D,'Capital Components'!$B:$B,H$5,'Capital Components'!$A:$A,$A237)*$D237</f>
        <v>179586936</v>
      </c>
      <c r="I237" s="56">
        <f>SUMIFS('Capital Components'!$D:$D,'Capital Components'!$B:$B,I$5,'Capital Components'!$A:$A,$A237)*$D237</f>
        <v>43381332</v>
      </c>
      <c r="J237" s="56">
        <f>SUMIFS('Capital Components'!$D:$D,'Capital Components'!$B:$B,J$5,'Capital Components'!$A:$A,$A237)*$D237</f>
        <v>17453799</v>
      </c>
      <c r="K237" s="56">
        <f>SUMIFS('Capital Components'!$D:$D,'Capital Components'!$B:$B,K$5,'Capital Components'!$A:$A,$A237)*$D237</f>
        <v>2361339</v>
      </c>
      <c r="L237" s="56">
        <f>SUMIFS('Capital Components'!$D:$D,'Capital Components'!$B:$B,L$5,'Capital Components'!$A:$A,$A237)*$D237</f>
        <v>707940</v>
      </c>
      <c r="M237" s="56">
        <f>SUMIFS('Capital Components'!$D:$D,'Capital Components'!$B:$B,M$5,'Capital Components'!$A:$A,$A237)*$D237</f>
        <v>124146</v>
      </c>
      <c r="N237" s="57">
        <f>SUMIFS('Capital Components'!$D:$D,'Capital Components'!$B:$B,N$5,'Capital Components'!$A:$A,$A237)*$D237</f>
        <v>48735</v>
      </c>
      <c r="O237" s="1"/>
      <c r="P237" s="1"/>
    </row>
    <row r="238" spans="1:16" hidden="1" outlineLevel="2" x14ac:dyDescent="0.25">
      <c r="A238" s="74" t="s">
        <v>13</v>
      </c>
      <c r="B238" s="4">
        <v>500</v>
      </c>
      <c r="C238" s="13">
        <f t="shared" si="62"/>
        <v>512.5</v>
      </c>
      <c r="D238" s="3">
        <f t="shared" si="63"/>
        <v>513</v>
      </c>
      <c r="E238" s="1"/>
      <c r="F238" s="42">
        <f>D238*'Planned ships &amp; modules'!$B$20</f>
        <v>513</v>
      </c>
      <c r="G238" s="1"/>
      <c r="H238" s="55">
        <f>SUMIFS('Capital Components'!$D:$D,'Capital Components'!$B:$B,H$5,'Capital Components'!$A:$A,$A238)*$D238</f>
        <v>269903664</v>
      </c>
      <c r="I238" s="56">
        <f>SUMIFS('Capital Components'!$D:$D,'Capital Components'!$B:$B,I$5,'Capital Components'!$A:$A,$A238)*$D238</f>
        <v>67385115</v>
      </c>
      <c r="J238" s="56">
        <f>SUMIFS('Capital Components'!$D:$D,'Capital Components'!$B:$B,J$5,'Capital Components'!$A:$A,$A238)*$D238</f>
        <v>23730354</v>
      </c>
      <c r="K238" s="56">
        <f>SUMIFS('Capital Components'!$D:$D,'Capital Components'!$B:$B,K$5,'Capital Components'!$A:$A,$A238)*$D238</f>
        <v>4311765</v>
      </c>
      <c r="L238" s="56">
        <f>SUMIFS('Capital Components'!$D:$D,'Capital Components'!$B:$B,L$5,'Capital Components'!$A:$A,$A238)*$D238</f>
        <v>1238895</v>
      </c>
      <c r="M238" s="56">
        <f>SUMIFS('Capital Components'!$D:$D,'Capital Components'!$B:$B,M$5,'Capital Components'!$A:$A,$A238)*$D238</f>
        <v>216999</v>
      </c>
      <c r="N238" s="57">
        <f>SUMIFS('Capital Components'!$D:$D,'Capital Components'!$B:$B,N$5,'Capital Components'!$A:$A,$A238)*$D238</f>
        <v>100548</v>
      </c>
      <c r="O238" s="1"/>
      <c r="P238" s="1"/>
    </row>
    <row r="239" spans="1:16" hidden="1" outlineLevel="2" x14ac:dyDescent="0.25">
      <c r="A239" s="74" t="s">
        <v>14</v>
      </c>
      <c r="B239" s="4">
        <v>500</v>
      </c>
      <c r="C239" s="13">
        <f t="shared" si="62"/>
        <v>512.5</v>
      </c>
      <c r="D239" s="3">
        <f t="shared" si="63"/>
        <v>513</v>
      </c>
      <c r="E239" s="1"/>
      <c r="F239" s="42">
        <f>D239*'Planned ships &amp; modules'!$B$20</f>
        <v>513</v>
      </c>
      <c r="G239" s="1"/>
      <c r="H239" s="55">
        <f>SUMIFS('Capital Components'!$D:$D,'Capital Components'!$B:$B,H$5,'Capital Components'!$A:$A,$A239)*$D239</f>
        <v>389456775</v>
      </c>
      <c r="I239" s="56">
        <f>SUMIFS('Capital Components'!$D:$D,'Capital Components'!$B:$B,I$5,'Capital Components'!$A:$A,$A239)*$D239</f>
        <v>96118245</v>
      </c>
      <c r="J239" s="56">
        <f>SUMIFS('Capital Components'!$D:$D,'Capital Components'!$B:$B,J$5,'Capital Components'!$A:$A,$A239)*$D239</f>
        <v>28672083</v>
      </c>
      <c r="K239" s="56">
        <f>SUMIFS('Capital Components'!$D:$D,'Capital Components'!$B:$B,K$5,'Capital Components'!$A:$A,$A239)*$D239</f>
        <v>5150007</v>
      </c>
      <c r="L239" s="56">
        <f>SUMIFS('Capital Components'!$D:$D,'Capital Components'!$B:$B,L$5,'Capital Components'!$A:$A,$A239)*$D239</f>
        <v>1534383</v>
      </c>
      <c r="M239" s="56">
        <f>SUMIFS('Capital Components'!$D:$D,'Capital Components'!$B:$B,M$5,'Capital Components'!$A:$A,$A239)*$D239</f>
        <v>256500</v>
      </c>
      <c r="N239" s="57">
        <f>SUMIFS('Capital Components'!$D:$D,'Capital Components'!$B:$B,N$5,'Capital Components'!$A:$A,$A239)*$D239</f>
        <v>132354</v>
      </c>
      <c r="O239" s="1"/>
      <c r="P239" s="1"/>
    </row>
    <row r="240" spans="1:16" hidden="1" outlineLevel="2" x14ac:dyDescent="0.25">
      <c r="A240" s="74" t="s">
        <v>16</v>
      </c>
      <c r="B240" s="4">
        <v>500</v>
      </c>
      <c r="C240" s="13">
        <f t="shared" si="62"/>
        <v>512.5</v>
      </c>
      <c r="D240" s="3">
        <f t="shared" si="63"/>
        <v>513</v>
      </c>
      <c r="E240" s="1"/>
      <c r="F240" s="42">
        <f>D240*'Planned ships &amp; modules'!$B$20</f>
        <v>513</v>
      </c>
      <c r="G240" s="1"/>
      <c r="H240" s="55">
        <f>SUMIFS('Capital Components'!$D:$D,'Capital Components'!$B:$B,H$5,'Capital Components'!$A:$A,$A240)*$D240</f>
        <v>518885136</v>
      </c>
      <c r="I240" s="56">
        <f>SUMIFS('Capital Components'!$D:$D,'Capital Components'!$B:$B,I$5,'Capital Components'!$A:$A,$A240)*$D240</f>
        <v>128963070</v>
      </c>
      <c r="J240" s="56">
        <f>SUMIFS('Capital Components'!$D:$D,'Capital Components'!$B:$B,J$5,'Capital Components'!$A:$A,$A240)*$D240</f>
        <v>34870662</v>
      </c>
      <c r="K240" s="56">
        <f>SUMIFS('Capital Components'!$D:$D,'Capital Components'!$B:$B,K$5,'Capital Components'!$A:$A,$A240)*$D240</f>
        <v>8173629</v>
      </c>
      <c r="L240" s="56">
        <f>SUMIFS('Capital Components'!$D:$D,'Capital Components'!$B:$B,L$5,'Capital Components'!$A:$A,$A240)*$D240</f>
        <v>1931445</v>
      </c>
      <c r="M240" s="56">
        <f>SUMIFS('Capital Components'!$D:$D,'Capital Components'!$B:$B,M$5,'Capital Components'!$A:$A,$A240)*$D240</f>
        <v>344223</v>
      </c>
      <c r="N240" s="57">
        <f>SUMIFS('Capital Components'!$D:$D,'Capital Components'!$B:$B,N$5,'Capital Components'!$A:$A,$A240)*$D240</f>
        <v>262143</v>
      </c>
      <c r="O240" s="1"/>
      <c r="P240" s="1"/>
    </row>
    <row r="241" spans="1:16" hidden="1" outlineLevel="2" x14ac:dyDescent="0.25">
      <c r="A241" s="74" t="s">
        <v>17</v>
      </c>
      <c r="B241" s="4">
        <v>500</v>
      </c>
      <c r="C241" s="13">
        <f t="shared" si="62"/>
        <v>512.5</v>
      </c>
      <c r="D241" s="3">
        <f t="shared" si="63"/>
        <v>513</v>
      </c>
      <c r="E241" s="1"/>
      <c r="F241" s="42">
        <f>D241*'Planned ships &amp; modules'!$B$20</f>
        <v>513</v>
      </c>
      <c r="G241" s="1"/>
      <c r="H241" s="55">
        <f>SUMIFS('Capital Components'!$D:$D,'Capital Components'!$B:$B,H$5,'Capital Components'!$A:$A,$A241)*$D241</f>
        <v>346914711</v>
      </c>
      <c r="I241" s="56">
        <f>SUMIFS('Capital Components'!$D:$D,'Capital Components'!$B:$B,I$5,'Capital Components'!$A:$A,$A241)*$D241</f>
        <v>66018483</v>
      </c>
      <c r="J241" s="56">
        <f>SUMIFS('Capital Components'!$D:$D,'Capital Components'!$B:$B,J$5,'Capital Components'!$A:$A,$A241)*$D241</f>
        <v>23090130</v>
      </c>
      <c r="K241" s="56">
        <f>SUMIFS('Capital Components'!$D:$D,'Capital Components'!$B:$B,K$5,'Capital Components'!$A:$A,$A241)*$D241</f>
        <v>3986010</v>
      </c>
      <c r="L241" s="56">
        <f>SUMIFS('Capital Components'!$D:$D,'Capital Components'!$B:$B,L$5,'Capital Components'!$A:$A,$A241)*$D241</f>
        <v>1040364</v>
      </c>
      <c r="M241" s="56">
        <f>SUMIFS('Capital Components'!$D:$D,'Capital Components'!$B:$B,M$5,'Capital Components'!$A:$A,$A241)*$D241</f>
        <v>210330</v>
      </c>
      <c r="N241" s="57">
        <f>SUMIFS('Capital Components'!$D:$D,'Capital Components'!$B:$B,N$5,'Capital Components'!$A:$A,$A241)*$D241</f>
        <v>102600</v>
      </c>
      <c r="O241" s="1"/>
      <c r="P241" s="1"/>
    </row>
    <row r="242" spans="1:16" hidden="1" outlineLevel="2" x14ac:dyDescent="0.25">
      <c r="A242" s="74" t="s">
        <v>19</v>
      </c>
      <c r="B242" s="4">
        <v>200</v>
      </c>
      <c r="C242" s="13">
        <f t="shared" si="62"/>
        <v>204.99999999999997</v>
      </c>
      <c r="D242" s="3">
        <f t="shared" si="63"/>
        <v>205</v>
      </c>
      <c r="E242" s="1"/>
      <c r="F242" s="42">
        <f>D242*'Planned ships &amp; modules'!$B$20</f>
        <v>205</v>
      </c>
      <c r="G242" s="1"/>
      <c r="H242" s="55">
        <f>SUMIFS('Capital Components'!$D:$D,'Capital Components'!$B:$B,H$5,'Capital Components'!$A:$A,$A242)*$D242</f>
        <v>94306970</v>
      </c>
      <c r="I242" s="56">
        <f>SUMIFS('Capital Components'!$D:$D,'Capital Components'!$B:$B,I$5,'Capital Components'!$A:$A,$A242)*$D242</f>
        <v>20411235</v>
      </c>
      <c r="J242" s="56">
        <f>SUMIFS('Capital Components'!$D:$D,'Capital Components'!$B:$B,J$5,'Capital Components'!$A:$A,$A242)*$D242</f>
        <v>8433700</v>
      </c>
      <c r="K242" s="56">
        <f>SUMIFS('Capital Components'!$D:$D,'Capital Components'!$B:$B,K$5,'Capital Components'!$A:$A,$A242)*$D242</f>
        <v>1384775</v>
      </c>
      <c r="L242" s="56">
        <f>SUMIFS('Capital Components'!$D:$D,'Capital Components'!$B:$B,L$5,'Capital Components'!$A:$A,$A242)*$D242</f>
        <v>405080</v>
      </c>
      <c r="M242" s="56">
        <f>SUMIFS('Capital Components'!$D:$D,'Capital Components'!$B:$B,M$5,'Capital Components'!$A:$A,$A242)*$D242</f>
        <v>67445</v>
      </c>
      <c r="N242" s="57">
        <f>SUMIFS('Capital Components'!$D:$D,'Capital Components'!$B:$B,N$5,'Capital Components'!$A:$A,$A242)*$D242</f>
        <v>30750</v>
      </c>
      <c r="O242" s="1"/>
      <c r="P242" s="1"/>
    </row>
    <row r="243" spans="1:16" hidden="1" outlineLevel="2" x14ac:dyDescent="0.25">
      <c r="A243" s="74" t="s">
        <v>20</v>
      </c>
      <c r="B243" s="4">
        <v>400</v>
      </c>
      <c r="C243" s="13">
        <f t="shared" si="62"/>
        <v>409.99999999999994</v>
      </c>
      <c r="D243" s="3">
        <f t="shared" si="63"/>
        <v>410</v>
      </c>
      <c r="E243" s="1"/>
      <c r="F243" s="42">
        <f>D243*'Planned ships &amp; modules'!$B$20</f>
        <v>410</v>
      </c>
      <c r="G243" s="1"/>
      <c r="H243" s="55">
        <f>SUMIFS('Capital Components'!$D:$D,'Capital Components'!$B:$B,H$5,'Capital Components'!$A:$A,$A243)*$D243</f>
        <v>168982320</v>
      </c>
      <c r="I243" s="56">
        <f>SUMIFS('Capital Components'!$D:$D,'Capital Components'!$B:$B,I$5,'Capital Components'!$A:$A,$A243)*$D243</f>
        <v>40823290</v>
      </c>
      <c r="J243" s="56">
        <f>SUMIFS('Capital Components'!$D:$D,'Capital Components'!$B:$B,J$5,'Capital Components'!$A:$A,$A243)*$D243</f>
        <v>15526290</v>
      </c>
      <c r="K243" s="56">
        <f>SUMIFS('Capital Components'!$D:$D,'Capital Components'!$B:$B,K$5,'Capital Components'!$A:$A,$A243)*$D243</f>
        <v>2564960</v>
      </c>
      <c r="L243" s="56">
        <f>SUMIFS('Capital Components'!$D:$D,'Capital Components'!$B:$B,L$5,'Capital Components'!$A:$A,$A243)*$D243</f>
        <v>780230</v>
      </c>
      <c r="M243" s="56">
        <f>SUMIFS('Capital Components'!$D:$D,'Capital Components'!$B:$B,M$5,'Capital Components'!$A:$A,$A243)*$D243</f>
        <v>111930</v>
      </c>
      <c r="N243" s="57">
        <f>SUMIFS('Capital Components'!$D:$D,'Capital Components'!$B:$B,N$5,'Capital Components'!$A:$A,$A243)*$D243</f>
        <v>55760</v>
      </c>
      <c r="O243" s="1"/>
      <c r="P243" s="1"/>
    </row>
    <row r="244" spans="1:16" hidden="1" outlineLevel="2" x14ac:dyDescent="0.25">
      <c r="A244" s="74" t="s">
        <v>21</v>
      </c>
      <c r="B244" s="4">
        <v>400</v>
      </c>
      <c r="C244" s="13">
        <f t="shared" si="62"/>
        <v>409.99999999999994</v>
      </c>
      <c r="D244" s="3">
        <f t="shared" si="63"/>
        <v>410</v>
      </c>
      <c r="E244" s="1"/>
      <c r="F244" s="42">
        <f>D244*'Planned ships &amp; modules'!$B$20</f>
        <v>410</v>
      </c>
      <c r="G244" s="1"/>
      <c r="H244" s="55">
        <f>SUMIFS('Capital Components'!$D:$D,'Capital Components'!$B:$B,H$5,'Capital Components'!$A:$A,$A244)*$D244</f>
        <v>164006150</v>
      </c>
      <c r="I244" s="56">
        <f>SUMIFS('Capital Components'!$D:$D,'Capital Components'!$B:$B,I$5,'Capital Components'!$A:$A,$A244)*$D244</f>
        <v>37351410</v>
      </c>
      <c r="J244" s="56">
        <f>SUMIFS('Capital Components'!$D:$D,'Capital Components'!$B:$B,J$5,'Capital Components'!$A:$A,$A244)*$D244</f>
        <v>15113010</v>
      </c>
      <c r="K244" s="56">
        <f>SUMIFS('Capital Components'!$D:$D,'Capital Components'!$B:$B,K$5,'Capital Components'!$A:$A,$A244)*$D244</f>
        <v>2462050</v>
      </c>
      <c r="L244" s="56">
        <f>SUMIFS('Capital Components'!$D:$D,'Capital Components'!$B:$B,L$5,'Capital Components'!$A:$A,$A244)*$D244</f>
        <v>667070</v>
      </c>
      <c r="M244" s="56">
        <f>SUMIFS('Capital Components'!$D:$D,'Capital Components'!$B:$B,M$5,'Capital Components'!$A:$A,$A244)*$D244</f>
        <v>123410</v>
      </c>
      <c r="N244" s="57">
        <f>SUMIFS('Capital Components'!$D:$D,'Capital Components'!$B:$B,N$5,'Capital Components'!$A:$A,$A244)*$D244</f>
        <v>54940</v>
      </c>
      <c r="O244" s="1"/>
      <c r="P244" s="1"/>
    </row>
    <row r="245" spans="1:16" hidden="1" outlineLevel="2" x14ac:dyDescent="0.25">
      <c r="A245" s="74" t="s">
        <v>22</v>
      </c>
      <c r="B245" s="4">
        <v>300</v>
      </c>
      <c r="C245" s="13">
        <f t="shared" si="62"/>
        <v>307.5</v>
      </c>
      <c r="D245" s="3">
        <f t="shared" si="63"/>
        <v>308</v>
      </c>
      <c r="E245" s="1"/>
      <c r="F245" s="42">
        <f>D245*'Planned ships &amp; modules'!$B$20</f>
        <v>308</v>
      </c>
      <c r="G245" s="1"/>
      <c r="H245" s="55">
        <f>SUMIFS('Capital Components'!$D:$D,'Capital Components'!$B:$B,H$5,'Capital Components'!$A:$A,$A245)*$D245</f>
        <v>138560576</v>
      </c>
      <c r="I245" s="56">
        <f>SUMIFS('Capital Components'!$D:$D,'Capital Components'!$B:$B,I$5,'Capital Components'!$A:$A,$A245)*$D245</f>
        <v>29150968</v>
      </c>
      <c r="J245" s="56">
        <f>SUMIFS('Capital Components'!$D:$D,'Capital Components'!$B:$B,J$5,'Capital Components'!$A:$A,$A245)*$D245</f>
        <v>11996908</v>
      </c>
      <c r="K245" s="56">
        <f>SUMIFS('Capital Components'!$D:$D,'Capital Components'!$B:$B,K$5,'Capital Components'!$A:$A,$A245)*$D245</f>
        <v>2018940</v>
      </c>
      <c r="L245" s="56">
        <f>SUMIFS('Capital Components'!$D:$D,'Capital Components'!$B:$B,L$5,'Capital Components'!$A:$A,$A245)*$D245</f>
        <v>564872</v>
      </c>
      <c r="M245" s="56">
        <f>SUMIFS('Capital Components'!$D:$D,'Capital Components'!$B:$B,M$5,'Capital Components'!$A:$A,$A245)*$D245</f>
        <v>96712</v>
      </c>
      <c r="N245" s="57">
        <f>SUMIFS('Capital Components'!$D:$D,'Capital Components'!$B:$B,N$5,'Capital Components'!$A:$A,$A245)*$D245</f>
        <v>45892</v>
      </c>
      <c r="O245" s="1"/>
      <c r="P245" s="1"/>
    </row>
    <row r="246" spans="1:16" hidden="1" outlineLevel="2" x14ac:dyDescent="0.25">
      <c r="A246" s="74" t="s">
        <v>23</v>
      </c>
      <c r="B246" s="4">
        <v>500</v>
      </c>
      <c r="C246" s="13">
        <f t="shared" si="62"/>
        <v>512.5</v>
      </c>
      <c r="D246" s="3">
        <f t="shared" si="63"/>
        <v>513</v>
      </c>
      <c r="E246" s="1"/>
      <c r="F246" s="42">
        <f>D246*'Planned ships &amp; modules'!$B$20</f>
        <v>513</v>
      </c>
      <c r="G246" s="1"/>
      <c r="H246" s="55">
        <f>SUMIFS('Capital Components'!$D:$D,'Capital Components'!$B:$B,H$5,'Capital Components'!$A:$A,$A246)*$D246</f>
        <v>266811813</v>
      </c>
      <c r="I246" s="56">
        <f>SUMIFS('Capital Components'!$D:$D,'Capital Components'!$B:$B,I$5,'Capital Components'!$A:$A,$A246)*$D246</f>
        <v>87868179</v>
      </c>
      <c r="J246" s="56">
        <f>SUMIFS('Capital Components'!$D:$D,'Capital Components'!$B:$B,J$5,'Capital Components'!$A:$A,$A246)*$D246</f>
        <v>24662475</v>
      </c>
      <c r="K246" s="56">
        <f>SUMIFS('Capital Components'!$D:$D,'Capital Components'!$B:$B,K$5,'Capital Components'!$A:$A,$A246)*$D246</f>
        <v>4168125</v>
      </c>
      <c r="L246" s="56">
        <f>SUMIFS('Capital Components'!$D:$D,'Capital Components'!$B:$B,L$5,'Capital Components'!$A:$A,$A246)*$D246</f>
        <v>1138347</v>
      </c>
      <c r="M246" s="56">
        <f>SUMIFS('Capital Components'!$D:$D,'Capital Components'!$B:$B,M$5,'Capital Components'!$A:$A,$A246)*$D246</f>
        <v>211356</v>
      </c>
      <c r="N246" s="57">
        <f>SUMIFS('Capital Components'!$D:$D,'Capital Components'!$B:$B,N$5,'Capital Components'!$A:$A,$A246)*$D246</f>
        <v>95931</v>
      </c>
      <c r="O246" s="1"/>
      <c r="P246" s="1"/>
    </row>
    <row r="247" spans="1:16" ht="15.75" hidden="1" outlineLevel="2" thickBot="1" x14ac:dyDescent="0.3">
      <c r="A247" s="74" t="s">
        <v>25</v>
      </c>
      <c r="B247" s="4">
        <v>400</v>
      </c>
      <c r="C247" s="13">
        <f t="shared" si="62"/>
        <v>409.99999999999994</v>
      </c>
      <c r="D247" s="3">
        <f t="shared" si="63"/>
        <v>410</v>
      </c>
      <c r="E247" s="1"/>
      <c r="F247" s="42">
        <f>D247*'Planned ships &amp; modules'!$B$20</f>
        <v>410</v>
      </c>
      <c r="G247" s="1"/>
      <c r="H247" s="55">
        <f>SUMIFS('Capital Components'!$D:$D,'Capital Components'!$B:$B,H$5,'Capital Components'!$A:$A,$A247)*$D247</f>
        <v>202206260</v>
      </c>
      <c r="I247" s="56">
        <f>SUMIFS('Capital Components'!$D:$D,'Capital Components'!$B:$B,I$5,'Capital Components'!$A:$A,$A247)*$D247</f>
        <v>42084040</v>
      </c>
      <c r="J247" s="56">
        <f>SUMIFS('Capital Components'!$D:$D,'Capital Components'!$B:$B,J$5,'Capital Components'!$A:$A,$A247)*$D247</f>
        <v>16641080</v>
      </c>
      <c r="K247" s="56">
        <f>SUMIFS('Capital Components'!$D:$D,'Capital Components'!$B:$B,K$5,'Capital Components'!$A:$A,$A247)*$D247</f>
        <v>2869180</v>
      </c>
      <c r="L247" s="56">
        <f>SUMIFS('Capital Components'!$D:$D,'Capital Components'!$B:$B,L$5,'Capital Components'!$A:$A,$A247)*$D247</f>
        <v>871660</v>
      </c>
      <c r="M247" s="56">
        <f>SUMIFS('Capital Components'!$D:$D,'Capital Components'!$B:$B,M$5,'Capital Components'!$A:$A,$A247)*$D247</f>
        <v>161950</v>
      </c>
      <c r="N247" s="57">
        <f>SUMIFS('Capital Components'!$D:$D,'Capital Components'!$B:$B,N$5,'Capital Components'!$A:$A,$A247)*$D247</f>
        <v>71340</v>
      </c>
      <c r="O247" s="1"/>
      <c r="P247" s="1"/>
    </row>
    <row r="248" spans="1:16" ht="15.75" outlineLevel="1" collapsed="1" thickBot="1" x14ac:dyDescent="0.3">
      <c r="A248" s="1"/>
      <c r="B248" s="1"/>
      <c r="C248" s="1"/>
      <c r="D248" s="1"/>
      <c r="E248" s="1"/>
      <c r="F248" s="1"/>
      <c r="G248" s="1"/>
      <c r="H248" s="48">
        <f t="shared" ref="H248:N248" si="64">SUM(H233:H247)</f>
        <v>3520195332</v>
      </c>
      <c r="I248" s="48">
        <f t="shared" si="64"/>
        <v>856181775</v>
      </c>
      <c r="J248" s="48">
        <f t="shared" si="64"/>
        <v>293234777</v>
      </c>
      <c r="K248" s="48">
        <f t="shared" si="64"/>
        <v>51603326</v>
      </c>
      <c r="L248" s="48">
        <f t="shared" si="64"/>
        <v>14418954</v>
      </c>
      <c r="M248" s="48">
        <f t="shared" si="64"/>
        <v>2574629</v>
      </c>
      <c r="N248" s="49">
        <f t="shared" si="64"/>
        <v>1278931</v>
      </c>
      <c r="O248" s="67">
        <f>H248*Overview!$B$2+I248*Overview!$B$3+J248*Overview!$B$4+K248*Overview!$B$5+L248*Overview!$B$6+M248*Overview!$B$7+N248*Overview!$B$8</f>
        <v>61930548151.519997</v>
      </c>
      <c r="P248" s="1"/>
    </row>
    <row r="249" spans="1:16" ht="15.75" outlineLevel="1" thickBot="1" x14ac:dyDescent="0.3">
      <c r="A249" s="1"/>
      <c r="B249" s="1"/>
      <c r="C249" s="1"/>
      <c r="D249" s="1"/>
      <c r="E249" s="1"/>
      <c r="F249" s="1"/>
      <c r="G249" s="1"/>
      <c r="H249" s="59"/>
      <c r="I249" s="59"/>
      <c r="J249" s="59"/>
      <c r="K249" s="59"/>
      <c r="L249" s="59"/>
      <c r="M249" s="59"/>
      <c r="N249" s="59"/>
      <c r="O249" s="1"/>
      <c r="P249" s="1"/>
    </row>
    <row r="250" spans="1:16" ht="15.75" outlineLevel="1" thickBot="1" x14ac:dyDescent="0.3">
      <c r="A250" s="69" t="s">
        <v>61</v>
      </c>
      <c r="B250" s="69"/>
      <c r="C250" s="70">
        <v>3</v>
      </c>
      <c r="D250" s="69"/>
      <c r="E250" s="1"/>
      <c r="F250" s="39" t="s">
        <v>106</v>
      </c>
      <c r="G250" s="1"/>
      <c r="H250" s="51" t="s">
        <v>0</v>
      </c>
      <c r="I250" s="52" t="s">
        <v>1</v>
      </c>
      <c r="J250" s="53" t="s">
        <v>2</v>
      </c>
      <c r="K250" s="52" t="s">
        <v>3</v>
      </c>
      <c r="L250" s="53" t="s">
        <v>4</v>
      </c>
      <c r="M250" s="52" t="s">
        <v>5</v>
      </c>
      <c r="N250" s="54" t="s">
        <v>6</v>
      </c>
      <c r="O250" s="1"/>
      <c r="P250" s="1"/>
    </row>
    <row r="251" spans="1:16" hidden="1" outlineLevel="2" x14ac:dyDescent="0.25">
      <c r="A251" s="74" t="s">
        <v>7</v>
      </c>
      <c r="B251" s="4">
        <v>300</v>
      </c>
      <c r="C251" s="13">
        <f t="shared" ref="C251:C266" si="65">B251*(1+(0.1/(1+$C$250)))</f>
        <v>307.5</v>
      </c>
      <c r="D251" s="3">
        <f>ROUND(C251,0)</f>
        <v>308</v>
      </c>
      <c r="E251" s="1"/>
      <c r="F251" s="42">
        <f>D251*'Planned ships &amp; modules'!$B$21</f>
        <v>0</v>
      </c>
      <c r="G251" s="1"/>
      <c r="H251" s="64">
        <f>SUMIFS('Capital Components'!$D:$D,'Capital Components'!$B:$B,H$5,'Capital Components'!$A:$A,$A251)*$D251</f>
        <v>131411896</v>
      </c>
      <c r="I251" s="65">
        <f>SUMIFS('Capital Components'!$D:$D,'Capital Components'!$B:$B,I$5,'Capital Components'!$A:$A,$A251)*$D251</f>
        <v>30862216</v>
      </c>
      <c r="J251" s="65">
        <f>SUMIFS('Capital Components'!$D:$D,'Capital Components'!$B:$B,J$5,'Capital Components'!$A:$A,$A251)*$D251</f>
        <v>12032944</v>
      </c>
      <c r="K251" s="65">
        <f>SUMIFS('Capital Components'!$D:$D,'Capital Components'!$B:$B,K$5,'Capital Components'!$A:$A,$A251)*$D251</f>
        <v>1974588</v>
      </c>
      <c r="L251" s="65">
        <f>SUMIFS('Capital Components'!$D:$D,'Capital Components'!$B:$B,L$5,'Capital Components'!$A:$A,$A251)*$D251</f>
        <v>594748</v>
      </c>
      <c r="M251" s="65">
        <f>SUMIFS('Capital Components'!$D:$D,'Capital Components'!$B:$B,M$5,'Capital Components'!$A:$A,$A251)*$D251</f>
        <v>94864</v>
      </c>
      <c r="N251" s="66">
        <f>SUMIFS('Capital Components'!$D:$D,'Capital Components'!$B:$B,N$5,'Capital Components'!$A:$A,$A251)*$D251</f>
        <v>42196</v>
      </c>
      <c r="O251" s="1"/>
      <c r="P251" s="1"/>
    </row>
    <row r="252" spans="1:16" hidden="1" outlineLevel="2" x14ac:dyDescent="0.25">
      <c r="A252" s="74" t="s">
        <v>8</v>
      </c>
      <c r="B252" s="4">
        <v>300</v>
      </c>
      <c r="C252" s="13">
        <f t="shared" si="65"/>
        <v>307.5</v>
      </c>
      <c r="D252" s="3">
        <f t="shared" ref="D252:D266" si="66">ROUND(C252,0)</f>
        <v>308</v>
      </c>
      <c r="E252" s="1"/>
      <c r="F252" s="42">
        <f>D252*'Planned ships &amp; modules'!$B$21</f>
        <v>0</v>
      </c>
      <c r="G252" s="1"/>
      <c r="H252" s="55">
        <f>SUMIFS('Capital Components'!$D:$D,'Capital Components'!$B:$B,H$5,'Capital Components'!$A:$A,$A252)*$D252</f>
        <v>90814724</v>
      </c>
      <c r="I252" s="56">
        <f>SUMIFS('Capital Components'!$D:$D,'Capital Components'!$B:$B,I$5,'Capital Components'!$A:$A,$A252)*$D252</f>
        <v>29952384</v>
      </c>
      <c r="J252" s="56">
        <f>SUMIFS('Capital Components'!$D:$D,'Capital Components'!$B:$B,J$5,'Capital Components'!$A:$A,$A252)*$D252</f>
        <v>10983896</v>
      </c>
      <c r="K252" s="56">
        <f>SUMIFS('Capital Components'!$D:$D,'Capital Components'!$B:$B,K$5,'Capital Components'!$A:$A,$A252)*$D252</f>
        <v>1788556</v>
      </c>
      <c r="L252" s="56">
        <f>SUMIFS('Capital Components'!$D:$D,'Capital Components'!$B:$B,L$5,'Capital Components'!$A:$A,$A252)*$D252</f>
        <v>511280</v>
      </c>
      <c r="M252" s="56">
        <f>SUMIFS('Capital Components'!$D:$D,'Capital Components'!$B:$B,M$5,'Capital Components'!$A:$A,$A252)*$D252</f>
        <v>91784</v>
      </c>
      <c r="N252" s="57">
        <f>SUMIFS('Capital Components'!$D:$D,'Capital Components'!$B:$B,N$5,'Capital Components'!$A:$A,$A252)*$D252</f>
        <v>38808</v>
      </c>
      <c r="O252" s="1"/>
      <c r="P252" s="1"/>
    </row>
    <row r="253" spans="1:16" hidden="1" outlineLevel="2" x14ac:dyDescent="0.25">
      <c r="A253" s="74" t="s">
        <v>10</v>
      </c>
      <c r="B253" s="4">
        <v>500</v>
      </c>
      <c r="C253" s="13">
        <f t="shared" si="65"/>
        <v>512.5</v>
      </c>
      <c r="D253" s="3">
        <f t="shared" si="66"/>
        <v>513</v>
      </c>
      <c r="E253" s="1"/>
      <c r="F253" s="42">
        <f>D253*'Planned ships &amp; modules'!$B$21</f>
        <v>0</v>
      </c>
      <c r="G253" s="1"/>
      <c r="H253" s="55">
        <f>SUMIFS('Capital Components'!$D:$D,'Capital Components'!$B:$B,H$5,'Capital Components'!$A:$A,$A253)*$D253</f>
        <v>296249292</v>
      </c>
      <c r="I253" s="56">
        <f>SUMIFS('Capital Components'!$D:$D,'Capital Components'!$B:$B,I$5,'Capital Components'!$A:$A,$A253)*$D253</f>
        <v>64575414</v>
      </c>
      <c r="J253" s="56">
        <f>SUMIFS('Capital Components'!$D:$D,'Capital Components'!$B:$B,J$5,'Capital Components'!$A:$A,$A253)*$D253</f>
        <v>22423230</v>
      </c>
      <c r="K253" s="56">
        <f>SUMIFS('Capital Components'!$D:$D,'Capital Components'!$B:$B,K$5,'Capital Components'!$A:$A,$A253)*$D253</f>
        <v>4111695</v>
      </c>
      <c r="L253" s="56">
        <f>SUMIFS('Capital Components'!$D:$D,'Capital Components'!$B:$B,L$5,'Capital Components'!$A:$A,$A253)*$D253</f>
        <v>1208628</v>
      </c>
      <c r="M253" s="56">
        <f>SUMIFS('Capital Components'!$D:$D,'Capital Components'!$B:$B,M$5,'Capital Components'!$A:$A,$A253)*$D253</f>
        <v>250344</v>
      </c>
      <c r="N253" s="57">
        <f>SUMIFS('Capital Components'!$D:$D,'Capital Components'!$B:$B,N$5,'Capital Components'!$A:$A,$A253)*$D253</f>
        <v>102600</v>
      </c>
      <c r="O253" s="1"/>
      <c r="P253" s="1"/>
    </row>
    <row r="254" spans="1:16" hidden="1" outlineLevel="2" x14ac:dyDescent="0.25">
      <c r="A254" s="74" t="s">
        <v>11</v>
      </c>
      <c r="B254" s="4">
        <v>200</v>
      </c>
      <c r="C254" s="13">
        <f t="shared" si="65"/>
        <v>204.99999999999997</v>
      </c>
      <c r="D254" s="3">
        <f t="shared" si="66"/>
        <v>205</v>
      </c>
      <c r="E254" s="1"/>
      <c r="F254" s="42">
        <f>D254*'Planned ships &amp; modules'!$B$21</f>
        <v>0</v>
      </c>
      <c r="G254" s="1"/>
      <c r="H254" s="55">
        <f>SUMIFS('Capital Components'!$D:$D,'Capital Components'!$B:$B,H$5,'Capital Components'!$A:$A,$A254)*$D254</f>
        <v>79066860</v>
      </c>
      <c r="I254" s="56">
        <f>SUMIFS('Capital Components'!$D:$D,'Capital Components'!$B:$B,I$5,'Capital Components'!$A:$A,$A254)*$D254</f>
        <v>20539975</v>
      </c>
      <c r="J254" s="56">
        <f>SUMIFS('Capital Components'!$D:$D,'Capital Components'!$B:$B,J$5,'Capital Components'!$A:$A,$A254)*$D254</f>
        <v>8154285</v>
      </c>
      <c r="K254" s="56">
        <f>SUMIFS('Capital Components'!$D:$D,'Capital Components'!$B:$B,K$5,'Capital Components'!$A:$A,$A254)*$D254</f>
        <v>1216675</v>
      </c>
      <c r="L254" s="56">
        <f>SUMIFS('Capital Components'!$D:$D,'Capital Components'!$B:$B,L$5,'Capital Components'!$A:$A,$A254)*$D254</f>
        <v>343375</v>
      </c>
      <c r="M254" s="56">
        <f>SUMIFS('Capital Components'!$D:$D,'Capital Components'!$B:$B,M$5,'Capital Components'!$A:$A,$A254)*$D254</f>
        <v>60065</v>
      </c>
      <c r="N254" s="57">
        <f>SUMIFS('Capital Components'!$D:$D,'Capital Components'!$B:$B,N$5,'Capital Components'!$A:$A,$A254)*$D254</f>
        <v>27265</v>
      </c>
      <c r="O254" s="1"/>
      <c r="P254" s="1"/>
    </row>
    <row r="255" spans="1:16" hidden="1" outlineLevel="2" x14ac:dyDescent="0.25">
      <c r="A255" s="74" t="s">
        <v>12</v>
      </c>
      <c r="B255" s="4">
        <v>200</v>
      </c>
      <c r="C255" s="13">
        <f t="shared" si="65"/>
        <v>204.99999999999997</v>
      </c>
      <c r="D255" s="3">
        <f t="shared" si="66"/>
        <v>205</v>
      </c>
      <c r="E255" s="1"/>
      <c r="F255" s="42">
        <f>D255*'Planned ships &amp; modules'!$B$21</f>
        <v>0</v>
      </c>
      <c r="G255" s="1"/>
      <c r="H255" s="55">
        <f>SUMIFS('Capital Components'!$D:$D,'Capital Components'!$B:$B,H$5,'Capital Components'!$A:$A,$A255)*$D255</f>
        <v>71764760</v>
      </c>
      <c r="I255" s="56">
        <f>SUMIFS('Capital Components'!$D:$D,'Capital Components'!$B:$B,I$5,'Capital Components'!$A:$A,$A255)*$D255</f>
        <v>17335620</v>
      </c>
      <c r="J255" s="56">
        <f>SUMIFS('Capital Components'!$D:$D,'Capital Components'!$B:$B,J$5,'Capital Components'!$A:$A,$A255)*$D255</f>
        <v>6974715</v>
      </c>
      <c r="K255" s="56">
        <f>SUMIFS('Capital Components'!$D:$D,'Capital Components'!$B:$B,K$5,'Capital Components'!$A:$A,$A255)*$D255</f>
        <v>943615</v>
      </c>
      <c r="L255" s="56">
        <f>SUMIFS('Capital Components'!$D:$D,'Capital Components'!$B:$B,L$5,'Capital Components'!$A:$A,$A255)*$D255</f>
        <v>282900</v>
      </c>
      <c r="M255" s="56">
        <f>SUMIFS('Capital Components'!$D:$D,'Capital Components'!$B:$B,M$5,'Capital Components'!$A:$A,$A255)*$D255</f>
        <v>49610</v>
      </c>
      <c r="N255" s="57">
        <f>SUMIFS('Capital Components'!$D:$D,'Capital Components'!$B:$B,N$5,'Capital Components'!$A:$A,$A255)*$D255</f>
        <v>19475</v>
      </c>
      <c r="O255" s="1"/>
      <c r="P255" s="1"/>
    </row>
    <row r="256" spans="1:16" hidden="1" outlineLevel="2" x14ac:dyDescent="0.25">
      <c r="A256" s="74" t="s">
        <v>13</v>
      </c>
      <c r="B256" s="4">
        <v>500</v>
      </c>
      <c r="C256" s="13">
        <f t="shared" si="65"/>
        <v>512.5</v>
      </c>
      <c r="D256" s="3">
        <f t="shared" si="66"/>
        <v>513</v>
      </c>
      <c r="E256" s="1"/>
      <c r="F256" s="42">
        <f>D256*'Planned ships &amp; modules'!$B$21</f>
        <v>0</v>
      </c>
      <c r="G256" s="1"/>
      <c r="H256" s="55">
        <f>SUMIFS('Capital Components'!$D:$D,'Capital Components'!$B:$B,H$5,'Capital Components'!$A:$A,$A256)*$D256</f>
        <v>269903664</v>
      </c>
      <c r="I256" s="56">
        <f>SUMIFS('Capital Components'!$D:$D,'Capital Components'!$B:$B,I$5,'Capital Components'!$A:$A,$A256)*$D256</f>
        <v>67385115</v>
      </c>
      <c r="J256" s="56">
        <f>SUMIFS('Capital Components'!$D:$D,'Capital Components'!$B:$B,J$5,'Capital Components'!$A:$A,$A256)*$D256</f>
        <v>23730354</v>
      </c>
      <c r="K256" s="56">
        <f>SUMIFS('Capital Components'!$D:$D,'Capital Components'!$B:$B,K$5,'Capital Components'!$A:$A,$A256)*$D256</f>
        <v>4311765</v>
      </c>
      <c r="L256" s="56">
        <f>SUMIFS('Capital Components'!$D:$D,'Capital Components'!$B:$B,L$5,'Capital Components'!$A:$A,$A256)*$D256</f>
        <v>1238895</v>
      </c>
      <c r="M256" s="56">
        <f>SUMIFS('Capital Components'!$D:$D,'Capital Components'!$B:$B,M$5,'Capital Components'!$A:$A,$A256)*$D256</f>
        <v>216999</v>
      </c>
      <c r="N256" s="57">
        <f>SUMIFS('Capital Components'!$D:$D,'Capital Components'!$B:$B,N$5,'Capital Components'!$A:$A,$A256)*$D256</f>
        <v>100548</v>
      </c>
      <c r="O256" s="1"/>
      <c r="P256" s="1"/>
    </row>
    <row r="257" spans="1:16" hidden="1" outlineLevel="2" x14ac:dyDescent="0.25">
      <c r="A257" s="74" t="s">
        <v>14</v>
      </c>
      <c r="B257" s="4">
        <v>500</v>
      </c>
      <c r="C257" s="13">
        <f t="shared" si="65"/>
        <v>512.5</v>
      </c>
      <c r="D257" s="3">
        <f t="shared" si="66"/>
        <v>513</v>
      </c>
      <c r="E257" s="1"/>
      <c r="F257" s="42">
        <f>D257*'Planned ships &amp; modules'!$B$21</f>
        <v>0</v>
      </c>
      <c r="G257" s="1"/>
      <c r="H257" s="55">
        <f>SUMIFS('Capital Components'!$D:$D,'Capital Components'!$B:$B,H$5,'Capital Components'!$A:$A,$A257)*$D257</f>
        <v>389456775</v>
      </c>
      <c r="I257" s="56">
        <f>SUMIFS('Capital Components'!$D:$D,'Capital Components'!$B:$B,I$5,'Capital Components'!$A:$A,$A257)*$D257</f>
        <v>96118245</v>
      </c>
      <c r="J257" s="56">
        <f>SUMIFS('Capital Components'!$D:$D,'Capital Components'!$B:$B,J$5,'Capital Components'!$A:$A,$A257)*$D257</f>
        <v>28672083</v>
      </c>
      <c r="K257" s="56">
        <f>SUMIFS('Capital Components'!$D:$D,'Capital Components'!$B:$B,K$5,'Capital Components'!$A:$A,$A257)*$D257</f>
        <v>5150007</v>
      </c>
      <c r="L257" s="56">
        <f>SUMIFS('Capital Components'!$D:$D,'Capital Components'!$B:$B,L$5,'Capital Components'!$A:$A,$A257)*$D257</f>
        <v>1534383</v>
      </c>
      <c r="M257" s="56">
        <f>SUMIFS('Capital Components'!$D:$D,'Capital Components'!$B:$B,M$5,'Capital Components'!$A:$A,$A257)*$D257</f>
        <v>256500</v>
      </c>
      <c r="N257" s="57">
        <f>SUMIFS('Capital Components'!$D:$D,'Capital Components'!$B:$B,N$5,'Capital Components'!$A:$A,$A257)*$D257</f>
        <v>132354</v>
      </c>
      <c r="O257" s="1"/>
      <c r="P257" s="1"/>
    </row>
    <row r="258" spans="1:16" hidden="1" outlineLevel="2" x14ac:dyDescent="0.25">
      <c r="A258" s="74" t="s">
        <v>16</v>
      </c>
      <c r="B258" s="4">
        <v>500</v>
      </c>
      <c r="C258" s="13">
        <f t="shared" si="65"/>
        <v>512.5</v>
      </c>
      <c r="D258" s="3">
        <f t="shared" si="66"/>
        <v>513</v>
      </c>
      <c r="E258" s="1"/>
      <c r="F258" s="42">
        <f>D258*'Planned ships &amp; modules'!$B$21</f>
        <v>0</v>
      </c>
      <c r="G258" s="1"/>
      <c r="H258" s="55">
        <f>SUMIFS('Capital Components'!$D:$D,'Capital Components'!$B:$B,H$5,'Capital Components'!$A:$A,$A258)*$D258</f>
        <v>518885136</v>
      </c>
      <c r="I258" s="56">
        <f>SUMIFS('Capital Components'!$D:$D,'Capital Components'!$B:$B,I$5,'Capital Components'!$A:$A,$A258)*$D258</f>
        <v>128963070</v>
      </c>
      <c r="J258" s="56">
        <f>SUMIFS('Capital Components'!$D:$D,'Capital Components'!$B:$B,J$5,'Capital Components'!$A:$A,$A258)*$D258</f>
        <v>34870662</v>
      </c>
      <c r="K258" s="56">
        <f>SUMIFS('Capital Components'!$D:$D,'Capital Components'!$B:$B,K$5,'Capital Components'!$A:$A,$A258)*$D258</f>
        <v>8173629</v>
      </c>
      <c r="L258" s="56">
        <f>SUMIFS('Capital Components'!$D:$D,'Capital Components'!$B:$B,L$5,'Capital Components'!$A:$A,$A258)*$D258</f>
        <v>1931445</v>
      </c>
      <c r="M258" s="56">
        <f>SUMIFS('Capital Components'!$D:$D,'Capital Components'!$B:$B,M$5,'Capital Components'!$A:$A,$A258)*$D258</f>
        <v>344223</v>
      </c>
      <c r="N258" s="57">
        <f>SUMIFS('Capital Components'!$D:$D,'Capital Components'!$B:$B,N$5,'Capital Components'!$A:$A,$A258)*$D258</f>
        <v>262143</v>
      </c>
      <c r="O258" s="1"/>
      <c r="P258" s="1"/>
    </row>
    <row r="259" spans="1:16" hidden="1" outlineLevel="2" x14ac:dyDescent="0.25">
      <c r="A259" s="74" t="s">
        <v>17</v>
      </c>
      <c r="B259" s="4">
        <v>500</v>
      </c>
      <c r="C259" s="13">
        <f t="shared" si="65"/>
        <v>512.5</v>
      </c>
      <c r="D259" s="3">
        <f t="shared" si="66"/>
        <v>513</v>
      </c>
      <c r="E259" s="1"/>
      <c r="F259" s="42">
        <f>D259*'Planned ships &amp; modules'!$B$21</f>
        <v>0</v>
      </c>
      <c r="G259" s="1"/>
      <c r="H259" s="55">
        <f>SUMIFS('Capital Components'!$D:$D,'Capital Components'!$B:$B,H$5,'Capital Components'!$A:$A,$A259)*$D259</f>
        <v>346914711</v>
      </c>
      <c r="I259" s="56">
        <f>SUMIFS('Capital Components'!$D:$D,'Capital Components'!$B:$B,I$5,'Capital Components'!$A:$A,$A259)*$D259</f>
        <v>66018483</v>
      </c>
      <c r="J259" s="56">
        <f>SUMIFS('Capital Components'!$D:$D,'Capital Components'!$B:$B,J$5,'Capital Components'!$A:$A,$A259)*$D259</f>
        <v>23090130</v>
      </c>
      <c r="K259" s="56">
        <f>SUMIFS('Capital Components'!$D:$D,'Capital Components'!$B:$B,K$5,'Capital Components'!$A:$A,$A259)*$D259</f>
        <v>3986010</v>
      </c>
      <c r="L259" s="56">
        <f>SUMIFS('Capital Components'!$D:$D,'Capital Components'!$B:$B,L$5,'Capital Components'!$A:$A,$A259)*$D259</f>
        <v>1040364</v>
      </c>
      <c r="M259" s="56">
        <f>SUMIFS('Capital Components'!$D:$D,'Capital Components'!$B:$B,M$5,'Capital Components'!$A:$A,$A259)*$D259</f>
        <v>210330</v>
      </c>
      <c r="N259" s="57">
        <f>SUMIFS('Capital Components'!$D:$D,'Capital Components'!$B:$B,N$5,'Capital Components'!$A:$A,$A259)*$D259</f>
        <v>102600</v>
      </c>
      <c r="O259" s="1"/>
      <c r="P259" s="1"/>
    </row>
    <row r="260" spans="1:16" hidden="1" outlineLevel="2" x14ac:dyDescent="0.25">
      <c r="A260" s="74" t="s">
        <v>18</v>
      </c>
      <c r="B260" s="4">
        <v>200</v>
      </c>
      <c r="C260" s="13">
        <f t="shared" si="65"/>
        <v>204.99999999999997</v>
      </c>
      <c r="D260" s="3">
        <f t="shared" si="66"/>
        <v>205</v>
      </c>
      <c r="E260" s="1"/>
      <c r="F260" s="42">
        <f>D260*'Planned ships &amp; modules'!$B$21</f>
        <v>0</v>
      </c>
      <c r="G260" s="1"/>
      <c r="H260" s="55">
        <f>SUMIFS('Capital Components'!$D:$D,'Capital Components'!$B:$B,H$5,'Capital Components'!$A:$A,$A260)*$D260</f>
        <v>87190600</v>
      </c>
      <c r="I260" s="56">
        <f>SUMIFS('Capital Components'!$D:$D,'Capital Components'!$B:$B,I$5,'Capital Components'!$A:$A,$A260)*$D260</f>
        <v>20403240</v>
      </c>
      <c r="J260" s="56">
        <f>SUMIFS('Capital Components'!$D:$D,'Capital Components'!$B:$B,J$5,'Capital Components'!$A:$A,$A260)*$D260</f>
        <v>8265805</v>
      </c>
      <c r="K260" s="56">
        <f>SUMIFS('Capital Components'!$D:$D,'Capital Components'!$B:$B,K$5,'Capital Components'!$A:$A,$A260)*$D260</f>
        <v>1422085</v>
      </c>
      <c r="L260" s="56">
        <f>SUMIFS('Capital Components'!$D:$D,'Capital Components'!$B:$B,L$5,'Capital Components'!$A:$A,$A260)*$D260</f>
        <v>436035</v>
      </c>
      <c r="M260" s="56">
        <f>SUMIFS('Capital Components'!$D:$D,'Capital Components'!$B:$B,M$5,'Capital Components'!$A:$A,$A260)*$D260</f>
        <v>79540</v>
      </c>
      <c r="N260" s="57">
        <f>SUMIFS('Capital Components'!$D:$D,'Capital Components'!$B:$B,N$5,'Capital Components'!$A:$A,$A260)*$D260</f>
        <v>31775</v>
      </c>
      <c r="O260" s="1"/>
      <c r="P260" s="1"/>
    </row>
    <row r="261" spans="1:16" hidden="1" outlineLevel="2" x14ac:dyDescent="0.25">
      <c r="A261" s="74" t="s">
        <v>19</v>
      </c>
      <c r="B261" s="4">
        <v>400</v>
      </c>
      <c r="C261" s="13">
        <f t="shared" si="65"/>
        <v>409.99999999999994</v>
      </c>
      <c r="D261" s="3">
        <f t="shared" si="66"/>
        <v>410</v>
      </c>
      <c r="E261" s="1"/>
      <c r="F261" s="42">
        <f>D261*'Planned ships &amp; modules'!$B$21</f>
        <v>0</v>
      </c>
      <c r="G261" s="1"/>
      <c r="H261" s="55">
        <f>SUMIFS('Capital Components'!$D:$D,'Capital Components'!$B:$B,H$5,'Capital Components'!$A:$A,$A261)*$D261</f>
        <v>188613940</v>
      </c>
      <c r="I261" s="56">
        <f>SUMIFS('Capital Components'!$D:$D,'Capital Components'!$B:$B,I$5,'Capital Components'!$A:$A,$A261)*$D261</f>
        <v>40822470</v>
      </c>
      <c r="J261" s="56">
        <f>SUMIFS('Capital Components'!$D:$D,'Capital Components'!$B:$B,J$5,'Capital Components'!$A:$A,$A261)*$D261</f>
        <v>16867400</v>
      </c>
      <c r="K261" s="56">
        <f>SUMIFS('Capital Components'!$D:$D,'Capital Components'!$B:$B,K$5,'Capital Components'!$A:$A,$A261)*$D261</f>
        <v>2769550</v>
      </c>
      <c r="L261" s="56">
        <f>SUMIFS('Capital Components'!$D:$D,'Capital Components'!$B:$B,L$5,'Capital Components'!$A:$A,$A261)*$D261</f>
        <v>810160</v>
      </c>
      <c r="M261" s="56">
        <f>SUMIFS('Capital Components'!$D:$D,'Capital Components'!$B:$B,M$5,'Capital Components'!$A:$A,$A261)*$D261</f>
        <v>134890</v>
      </c>
      <c r="N261" s="57">
        <f>SUMIFS('Capital Components'!$D:$D,'Capital Components'!$B:$B,N$5,'Capital Components'!$A:$A,$A261)*$D261</f>
        <v>61500</v>
      </c>
      <c r="O261" s="1"/>
      <c r="P261" s="1"/>
    </row>
    <row r="262" spans="1:16" hidden="1" outlineLevel="2" x14ac:dyDescent="0.25">
      <c r="A262" s="74" t="s">
        <v>20</v>
      </c>
      <c r="B262" s="4">
        <v>500</v>
      </c>
      <c r="C262" s="13">
        <f t="shared" si="65"/>
        <v>512.5</v>
      </c>
      <c r="D262" s="3">
        <f t="shared" si="66"/>
        <v>513</v>
      </c>
      <c r="E262" s="1"/>
      <c r="F262" s="42">
        <f>D262*'Planned ships &amp; modules'!$B$21</f>
        <v>0</v>
      </c>
      <c r="G262" s="1"/>
      <c r="H262" s="55">
        <f>SUMIFS('Capital Components'!$D:$D,'Capital Components'!$B:$B,H$5,'Capital Components'!$A:$A,$A262)*$D262</f>
        <v>211433976</v>
      </c>
      <c r="I262" s="56">
        <f>SUMIFS('Capital Components'!$D:$D,'Capital Components'!$B:$B,I$5,'Capital Components'!$A:$A,$A262)*$D262</f>
        <v>51078897</v>
      </c>
      <c r="J262" s="56">
        <f>SUMIFS('Capital Components'!$D:$D,'Capital Components'!$B:$B,J$5,'Capital Components'!$A:$A,$A262)*$D262</f>
        <v>19426797</v>
      </c>
      <c r="K262" s="56">
        <f>SUMIFS('Capital Components'!$D:$D,'Capital Components'!$B:$B,K$5,'Capital Components'!$A:$A,$A262)*$D262</f>
        <v>3209328</v>
      </c>
      <c r="L262" s="56">
        <f>SUMIFS('Capital Components'!$D:$D,'Capital Components'!$B:$B,L$5,'Capital Components'!$A:$A,$A262)*$D262</f>
        <v>976239</v>
      </c>
      <c r="M262" s="56">
        <f>SUMIFS('Capital Components'!$D:$D,'Capital Components'!$B:$B,M$5,'Capital Components'!$A:$A,$A262)*$D262</f>
        <v>140049</v>
      </c>
      <c r="N262" s="57">
        <f>SUMIFS('Capital Components'!$D:$D,'Capital Components'!$B:$B,N$5,'Capital Components'!$A:$A,$A262)*$D262</f>
        <v>69768</v>
      </c>
      <c r="O262" s="1"/>
      <c r="P262" s="1"/>
    </row>
    <row r="263" spans="1:16" hidden="1" outlineLevel="2" x14ac:dyDescent="0.25">
      <c r="A263" s="74" t="s">
        <v>21</v>
      </c>
      <c r="B263" s="4">
        <v>200</v>
      </c>
      <c r="C263" s="13">
        <f t="shared" si="65"/>
        <v>204.99999999999997</v>
      </c>
      <c r="D263" s="3">
        <f t="shared" si="66"/>
        <v>205</v>
      </c>
      <c r="E263" s="1"/>
      <c r="F263" s="42">
        <f>D263*'Planned ships &amp; modules'!$B$21</f>
        <v>0</v>
      </c>
      <c r="G263" s="1"/>
      <c r="H263" s="55">
        <f>SUMIFS('Capital Components'!$D:$D,'Capital Components'!$B:$B,H$5,'Capital Components'!$A:$A,$A263)*$D263</f>
        <v>82003075</v>
      </c>
      <c r="I263" s="56">
        <f>SUMIFS('Capital Components'!$D:$D,'Capital Components'!$B:$B,I$5,'Capital Components'!$A:$A,$A263)*$D263</f>
        <v>18675705</v>
      </c>
      <c r="J263" s="56">
        <f>SUMIFS('Capital Components'!$D:$D,'Capital Components'!$B:$B,J$5,'Capital Components'!$A:$A,$A263)*$D263</f>
        <v>7556505</v>
      </c>
      <c r="K263" s="56">
        <f>SUMIFS('Capital Components'!$D:$D,'Capital Components'!$B:$B,K$5,'Capital Components'!$A:$A,$A263)*$D263</f>
        <v>1231025</v>
      </c>
      <c r="L263" s="56">
        <f>SUMIFS('Capital Components'!$D:$D,'Capital Components'!$B:$B,L$5,'Capital Components'!$A:$A,$A263)*$D263</f>
        <v>333535</v>
      </c>
      <c r="M263" s="56">
        <f>SUMIFS('Capital Components'!$D:$D,'Capital Components'!$B:$B,M$5,'Capital Components'!$A:$A,$A263)*$D263</f>
        <v>61705</v>
      </c>
      <c r="N263" s="57">
        <f>SUMIFS('Capital Components'!$D:$D,'Capital Components'!$B:$B,N$5,'Capital Components'!$A:$A,$A263)*$D263</f>
        <v>27470</v>
      </c>
      <c r="O263" s="1"/>
      <c r="P263" s="1"/>
    </row>
    <row r="264" spans="1:16" hidden="1" outlineLevel="2" x14ac:dyDescent="0.25">
      <c r="A264" s="74" t="s">
        <v>22</v>
      </c>
      <c r="B264" s="4">
        <v>400</v>
      </c>
      <c r="C264" s="13">
        <f t="shared" si="65"/>
        <v>409.99999999999994</v>
      </c>
      <c r="D264" s="3">
        <f t="shared" si="66"/>
        <v>410</v>
      </c>
      <c r="E264" s="1"/>
      <c r="F264" s="42">
        <f>D264*'Planned ships &amp; modules'!$B$21</f>
        <v>0</v>
      </c>
      <c r="G264" s="1"/>
      <c r="H264" s="55">
        <f>SUMIFS('Capital Components'!$D:$D,'Capital Components'!$B:$B,H$5,'Capital Components'!$A:$A,$A264)*$D264</f>
        <v>184447520</v>
      </c>
      <c r="I264" s="56">
        <f>SUMIFS('Capital Components'!$D:$D,'Capital Components'!$B:$B,I$5,'Capital Components'!$A:$A,$A264)*$D264</f>
        <v>38804860</v>
      </c>
      <c r="J264" s="56">
        <f>SUMIFS('Capital Components'!$D:$D,'Capital Components'!$B:$B,J$5,'Capital Components'!$A:$A,$A264)*$D264</f>
        <v>15969910</v>
      </c>
      <c r="K264" s="56">
        <f>SUMIFS('Capital Components'!$D:$D,'Capital Components'!$B:$B,K$5,'Capital Components'!$A:$A,$A264)*$D264</f>
        <v>2687550</v>
      </c>
      <c r="L264" s="56">
        <f>SUMIFS('Capital Components'!$D:$D,'Capital Components'!$B:$B,L$5,'Capital Components'!$A:$A,$A264)*$D264</f>
        <v>751940</v>
      </c>
      <c r="M264" s="56">
        <f>SUMIFS('Capital Components'!$D:$D,'Capital Components'!$B:$B,M$5,'Capital Components'!$A:$A,$A264)*$D264</f>
        <v>128740</v>
      </c>
      <c r="N264" s="57">
        <f>SUMIFS('Capital Components'!$D:$D,'Capital Components'!$B:$B,N$5,'Capital Components'!$A:$A,$A264)*$D264</f>
        <v>61090</v>
      </c>
      <c r="O264" s="1"/>
      <c r="P264" s="1"/>
    </row>
    <row r="265" spans="1:16" hidden="1" outlineLevel="2" x14ac:dyDescent="0.25">
      <c r="A265" s="74" t="s">
        <v>23</v>
      </c>
      <c r="B265" s="4">
        <v>500</v>
      </c>
      <c r="C265" s="13">
        <f t="shared" si="65"/>
        <v>512.5</v>
      </c>
      <c r="D265" s="3">
        <f t="shared" si="66"/>
        <v>513</v>
      </c>
      <c r="E265" s="1"/>
      <c r="F265" s="42">
        <f>D265*'Planned ships &amp; modules'!$B$21</f>
        <v>0</v>
      </c>
      <c r="G265" s="1"/>
      <c r="H265" s="55">
        <f>SUMIFS('Capital Components'!$D:$D,'Capital Components'!$B:$B,H$5,'Capital Components'!$A:$A,$A265)*$D265</f>
        <v>266811813</v>
      </c>
      <c r="I265" s="56">
        <f>SUMIFS('Capital Components'!$D:$D,'Capital Components'!$B:$B,I$5,'Capital Components'!$A:$A,$A265)*$D265</f>
        <v>87868179</v>
      </c>
      <c r="J265" s="56">
        <f>SUMIFS('Capital Components'!$D:$D,'Capital Components'!$B:$B,J$5,'Capital Components'!$A:$A,$A265)*$D265</f>
        <v>24662475</v>
      </c>
      <c r="K265" s="56">
        <f>SUMIFS('Capital Components'!$D:$D,'Capital Components'!$B:$B,K$5,'Capital Components'!$A:$A,$A265)*$D265</f>
        <v>4168125</v>
      </c>
      <c r="L265" s="56">
        <f>SUMIFS('Capital Components'!$D:$D,'Capital Components'!$B:$B,L$5,'Capital Components'!$A:$A,$A265)*$D265</f>
        <v>1138347</v>
      </c>
      <c r="M265" s="56">
        <f>SUMIFS('Capital Components'!$D:$D,'Capital Components'!$B:$B,M$5,'Capital Components'!$A:$A,$A265)*$D265</f>
        <v>211356</v>
      </c>
      <c r="N265" s="57">
        <f>SUMIFS('Capital Components'!$D:$D,'Capital Components'!$B:$B,N$5,'Capital Components'!$A:$A,$A265)*$D265</f>
        <v>95931</v>
      </c>
      <c r="O265" s="1"/>
      <c r="P265" s="1"/>
    </row>
    <row r="266" spans="1:16" ht="15.75" hidden="1" outlineLevel="2" thickBot="1" x14ac:dyDescent="0.3">
      <c r="A266" s="74" t="s">
        <v>25</v>
      </c>
      <c r="B266" s="4">
        <v>300</v>
      </c>
      <c r="C266" s="13">
        <f t="shared" si="65"/>
        <v>307.5</v>
      </c>
      <c r="D266" s="3">
        <f t="shared" si="66"/>
        <v>308</v>
      </c>
      <c r="E266" s="1"/>
      <c r="F266" s="42">
        <f>D266*'Planned ships &amp; modules'!$B$21</f>
        <v>0</v>
      </c>
      <c r="G266" s="1"/>
      <c r="H266" s="55">
        <f>SUMIFS('Capital Components'!$D:$D,'Capital Components'!$B:$B,H$5,'Capital Components'!$A:$A,$A266)*$D266</f>
        <v>151901288</v>
      </c>
      <c r="I266" s="56">
        <f>SUMIFS('Capital Components'!$D:$D,'Capital Components'!$B:$B,I$5,'Capital Components'!$A:$A,$A266)*$D266</f>
        <v>31614352</v>
      </c>
      <c r="J266" s="56">
        <f>SUMIFS('Capital Components'!$D:$D,'Capital Components'!$B:$B,J$5,'Capital Components'!$A:$A,$A266)*$D266</f>
        <v>12501104</v>
      </c>
      <c r="K266" s="56">
        <f>SUMIFS('Capital Components'!$D:$D,'Capital Components'!$B:$B,K$5,'Capital Components'!$A:$A,$A266)*$D266</f>
        <v>2155384</v>
      </c>
      <c r="L266" s="56">
        <f>SUMIFS('Capital Components'!$D:$D,'Capital Components'!$B:$B,L$5,'Capital Components'!$A:$A,$A266)*$D266</f>
        <v>654808</v>
      </c>
      <c r="M266" s="56">
        <f>SUMIFS('Capital Components'!$D:$D,'Capital Components'!$B:$B,M$5,'Capital Components'!$A:$A,$A266)*$D266</f>
        <v>121660</v>
      </c>
      <c r="N266" s="57">
        <f>SUMIFS('Capital Components'!$D:$D,'Capital Components'!$B:$B,N$5,'Capital Components'!$A:$A,$A266)*$D266</f>
        <v>53592</v>
      </c>
      <c r="O266" s="1"/>
      <c r="P266" s="1"/>
    </row>
    <row r="267" spans="1:16" ht="15.75" outlineLevel="1" collapsed="1" thickBot="1" x14ac:dyDescent="0.3">
      <c r="A267" s="1"/>
      <c r="B267" s="1"/>
      <c r="C267" s="1"/>
      <c r="D267" s="1"/>
      <c r="E267" s="1"/>
      <c r="F267" s="1"/>
      <c r="G267" s="1"/>
      <c r="H267" s="49">
        <f t="shared" ref="H267:N267" si="67">SUM(H251:H266)</f>
        <v>3366870030</v>
      </c>
      <c r="I267" s="48">
        <f t="shared" si="67"/>
        <v>811018225</v>
      </c>
      <c r="J267" s="48">
        <f t="shared" si="67"/>
        <v>276182295</v>
      </c>
      <c r="K267" s="48">
        <f t="shared" si="67"/>
        <v>49299587</v>
      </c>
      <c r="L267" s="48">
        <f t="shared" si="67"/>
        <v>13787082</v>
      </c>
      <c r="M267" s="48">
        <f t="shared" si="67"/>
        <v>2452659</v>
      </c>
      <c r="N267" s="49">
        <f t="shared" si="67"/>
        <v>1229115</v>
      </c>
      <c r="O267" s="67">
        <f>H267*Overview!$B$2+I267*Overview!$B$3+J267*Overview!$B$4+K267*Overview!$B$5+L267*Overview!$B$6+M267*Overview!$B$7+N267*Overview!$B$8</f>
        <v>58925780760.309998</v>
      </c>
      <c r="P267" s="1"/>
    </row>
    <row r="268" spans="1:16" outlineLevel="1" x14ac:dyDescent="0.25">
      <c r="A268" s="1"/>
      <c r="B268" s="1"/>
      <c r="C268" s="1"/>
      <c r="D268" s="1"/>
      <c r="E268" s="1"/>
      <c r="F268" s="1"/>
      <c r="G268" s="1"/>
      <c r="H268" s="59"/>
      <c r="I268" s="59"/>
      <c r="J268" s="59"/>
      <c r="K268" s="59"/>
      <c r="L268" s="59"/>
      <c r="M268" s="59"/>
      <c r="N268" s="59"/>
      <c r="O268" s="130"/>
      <c r="P268" s="1"/>
    </row>
    <row r="269" spans="1:16" x14ac:dyDescent="0.25">
      <c r="A269" s="1"/>
      <c r="B269" s="1"/>
      <c r="C269" s="1"/>
      <c r="D269" s="1"/>
      <c r="E269" s="1"/>
      <c r="F269" s="1"/>
      <c r="G269" s="1"/>
      <c r="H269" s="59"/>
      <c r="I269" s="59"/>
      <c r="J269" s="59"/>
      <c r="K269" s="59"/>
      <c r="L269" s="59"/>
      <c r="M269" s="59"/>
      <c r="N269" s="59"/>
      <c r="O269" s="130"/>
      <c r="P269" s="1"/>
    </row>
    <row r="270" spans="1:16" ht="20.25" thickBot="1" x14ac:dyDescent="0.35">
      <c r="A270" s="44" t="s">
        <v>76</v>
      </c>
      <c r="B270" s="44"/>
      <c r="C270" s="44"/>
      <c r="D270" s="44"/>
      <c r="E270" s="44"/>
      <c r="F270" s="45"/>
      <c r="G270" s="45"/>
      <c r="H270" s="45"/>
      <c r="I270" s="45"/>
      <c r="J270" s="45"/>
      <c r="K270" s="45"/>
      <c r="L270" s="45"/>
      <c r="M270" s="45"/>
      <c r="N270" s="45"/>
      <c r="O270" s="45"/>
      <c r="P270" s="1"/>
    </row>
    <row r="271" spans="1:16" ht="15.75" thickTop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</row>
    <row r="272" spans="1:16" ht="15.75" outlineLevel="1" thickBo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</row>
    <row r="273" spans="1:16" ht="15.75" outlineLevel="1" thickBot="1" x14ac:dyDescent="0.3">
      <c r="A273" s="69" t="s">
        <v>48</v>
      </c>
      <c r="B273" s="69"/>
      <c r="C273" s="70">
        <v>3</v>
      </c>
      <c r="D273" s="69"/>
      <c r="E273" s="11"/>
      <c r="F273" s="39" t="s">
        <v>106</v>
      </c>
      <c r="G273" s="1"/>
      <c r="H273" s="51" t="s">
        <v>0</v>
      </c>
      <c r="I273" s="52" t="s">
        <v>1</v>
      </c>
      <c r="J273" s="53" t="s">
        <v>2</v>
      </c>
      <c r="K273" s="52" t="s">
        <v>3</v>
      </c>
      <c r="L273" s="53" t="s">
        <v>4</v>
      </c>
      <c r="M273" s="52" t="s">
        <v>5</v>
      </c>
      <c r="N273" s="54" t="s">
        <v>6</v>
      </c>
      <c r="O273" s="1"/>
      <c r="P273" s="1"/>
    </row>
    <row r="274" spans="1:16" hidden="1" outlineLevel="2" x14ac:dyDescent="0.25">
      <c r="A274" s="75" t="s">
        <v>7</v>
      </c>
      <c r="B274" s="4">
        <v>15</v>
      </c>
      <c r="C274" s="4">
        <f>B274*(1+(0.1/(1+$C$273)))</f>
        <v>15.374999999999998</v>
      </c>
      <c r="D274" s="5">
        <f>ROUND(C274,0)</f>
        <v>15</v>
      </c>
      <c r="E274" s="11"/>
      <c r="F274" s="42">
        <f>D274*'Planned ships &amp; modules'!$B$23</f>
        <v>0</v>
      </c>
      <c r="G274" s="1"/>
      <c r="H274" s="64">
        <f>SUMIFS('Capital Components'!$D:$D,'Capital Components'!$B:$B,H$5,'Capital Components'!$A:$A,$A274)*$D274</f>
        <v>6399930</v>
      </c>
      <c r="I274" s="65">
        <f>SUMIFS('Capital Components'!$D:$D,'Capital Components'!$B:$B,I$5,'Capital Components'!$A:$A,$A274)*$D274</f>
        <v>1503030</v>
      </c>
      <c r="J274" s="65">
        <f>SUMIFS('Capital Components'!$D:$D,'Capital Components'!$B:$B,J$5,'Capital Components'!$A:$A,$A274)*$D274</f>
        <v>586020</v>
      </c>
      <c r="K274" s="65">
        <f>SUMIFS('Capital Components'!$D:$D,'Capital Components'!$B:$B,K$5,'Capital Components'!$A:$A,$A274)*$D274</f>
        <v>96165</v>
      </c>
      <c r="L274" s="65">
        <f>SUMIFS('Capital Components'!$D:$D,'Capital Components'!$B:$B,L$5,'Capital Components'!$A:$A,$A274)*$D274</f>
        <v>28965</v>
      </c>
      <c r="M274" s="65">
        <f>SUMIFS('Capital Components'!$D:$D,'Capital Components'!$B:$B,M$5,'Capital Components'!$A:$A,$A274)*$D274</f>
        <v>4620</v>
      </c>
      <c r="N274" s="66">
        <f>SUMIFS('Capital Components'!$D:$D,'Capital Components'!$B:$B,N$5,'Capital Components'!$A:$A,$A274)*$D274</f>
        <v>2055</v>
      </c>
      <c r="O274" s="1"/>
      <c r="P274" s="1"/>
    </row>
    <row r="275" spans="1:16" hidden="1" outlineLevel="2" x14ac:dyDescent="0.25">
      <c r="A275" s="75" t="s">
        <v>9</v>
      </c>
      <c r="B275" s="4">
        <v>75</v>
      </c>
      <c r="C275" s="4">
        <f>B275*(1+(0.1/(1+$C$273)))</f>
        <v>76.875</v>
      </c>
      <c r="D275" s="5">
        <f>ROUND(C275,0)</f>
        <v>77</v>
      </c>
      <c r="E275" s="11"/>
      <c r="F275" s="42">
        <f>D275*'Planned ships &amp; modules'!$B$23</f>
        <v>0</v>
      </c>
      <c r="G275" s="1"/>
      <c r="H275" s="55">
        <f>SUMIFS('Capital Components'!$D:$D,'Capital Components'!$B:$B,H$5,'Capital Components'!$A:$A,$A275)*$D275</f>
        <v>60749612</v>
      </c>
      <c r="I275" s="56">
        <f>SUMIFS('Capital Components'!$D:$D,'Capital Components'!$B:$B,I$5,'Capital Components'!$A:$A,$A275)*$D275</f>
        <v>5010082</v>
      </c>
      <c r="J275" s="56">
        <f>SUMIFS('Capital Components'!$D:$D,'Capital Components'!$B:$B,J$5,'Capital Components'!$A:$A,$A275)*$D275</f>
        <v>1709169</v>
      </c>
      <c r="K275" s="56">
        <f>SUMIFS('Capital Components'!$D:$D,'Capital Components'!$B:$B,K$5,'Capital Components'!$A:$A,$A275)*$D275</f>
        <v>243320</v>
      </c>
      <c r="L275" s="56">
        <f>SUMIFS('Capital Components'!$D:$D,'Capital Components'!$B:$B,L$5,'Capital Components'!$A:$A,$A275)*$D275</f>
        <v>69300</v>
      </c>
      <c r="M275" s="56">
        <f>SUMIFS('Capital Components'!$D:$D,'Capital Components'!$B:$B,M$5,'Capital Components'!$A:$A,$A275)*$D275</f>
        <v>9933</v>
      </c>
      <c r="N275" s="57">
        <f>SUMIFS('Capital Components'!$D:$D,'Capital Components'!$B:$B,N$5,'Capital Components'!$A:$A,$A275)*$D275</f>
        <v>2233</v>
      </c>
      <c r="O275" s="1"/>
      <c r="P275" s="1"/>
    </row>
    <row r="276" spans="1:16" hidden="1" outlineLevel="2" x14ac:dyDescent="0.25">
      <c r="A276" s="75" t="s">
        <v>12</v>
      </c>
      <c r="B276" s="4">
        <v>48</v>
      </c>
      <c r="C276" s="4">
        <f>B276*(1+(0.1/(1+$C$273)))</f>
        <v>49.199999999999996</v>
      </c>
      <c r="D276" s="5">
        <f>ROUND(C276,0)</f>
        <v>49</v>
      </c>
      <c r="E276" s="11"/>
      <c r="F276" s="42">
        <f>D276*'Planned ships &amp; modules'!$B$23</f>
        <v>0</v>
      </c>
      <c r="G276" s="1"/>
      <c r="H276" s="55">
        <f>SUMIFS('Capital Components'!$D:$D,'Capital Components'!$B:$B,H$5,'Capital Components'!$A:$A,$A276)*$D276</f>
        <v>17153528</v>
      </c>
      <c r="I276" s="56">
        <f>SUMIFS('Capital Components'!$D:$D,'Capital Components'!$B:$B,I$5,'Capital Components'!$A:$A,$A276)*$D276</f>
        <v>4143636</v>
      </c>
      <c r="J276" s="56">
        <f>SUMIFS('Capital Components'!$D:$D,'Capital Components'!$B:$B,J$5,'Capital Components'!$A:$A,$A276)*$D276</f>
        <v>1667127</v>
      </c>
      <c r="K276" s="56">
        <f>SUMIFS('Capital Components'!$D:$D,'Capital Components'!$B:$B,K$5,'Capital Components'!$A:$A,$A276)*$D276</f>
        <v>225547</v>
      </c>
      <c r="L276" s="56">
        <f>SUMIFS('Capital Components'!$D:$D,'Capital Components'!$B:$B,L$5,'Capital Components'!$A:$A,$A276)*$D276</f>
        <v>67620</v>
      </c>
      <c r="M276" s="56">
        <f>SUMIFS('Capital Components'!$D:$D,'Capital Components'!$B:$B,M$5,'Capital Components'!$A:$A,$A276)*$D276</f>
        <v>11858</v>
      </c>
      <c r="N276" s="57">
        <f>SUMIFS('Capital Components'!$D:$D,'Capital Components'!$B:$B,N$5,'Capital Components'!$A:$A,$A276)*$D276</f>
        <v>4655</v>
      </c>
      <c r="O276" s="1"/>
      <c r="P276" s="1"/>
    </row>
    <row r="277" spans="1:16" ht="15.75" hidden="1" outlineLevel="2" thickBot="1" x14ac:dyDescent="0.3">
      <c r="A277" s="75" t="s">
        <v>20</v>
      </c>
      <c r="B277" s="4">
        <v>20</v>
      </c>
      <c r="C277" s="4">
        <f>B277*(1+(0.1/(1+$C$273)))</f>
        <v>20.5</v>
      </c>
      <c r="D277" s="5">
        <f>ROUND(C277,0)</f>
        <v>21</v>
      </c>
      <c r="E277" s="11"/>
      <c r="F277" s="42">
        <f>D277*'Planned ships &amp; modules'!$B$23</f>
        <v>0</v>
      </c>
      <c r="G277" s="1"/>
      <c r="H277" s="55">
        <f>SUMIFS('Capital Components'!$D:$D,'Capital Components'!$B:$B,H$5,'Capital Components'!$A:$A,$A277)*$D277</f>
        <v>8655192</v>
      </c>
      <c r="I277" s="56">
        <f>SUMIFS('Capital Components'!$D:$D,'Capital Components'!$B:$B,I$5,'Capital Components'!$A:$A,$A277)*$D277</f>
        <v>2090949</v>
      </c>
      <c r="J277" s="56">
        <f>SUMIFS('Capital Components'!$D:$D,'Capital Components'!$B:$B,J$5,'Capital Components'!$A:$A,$A277)*$D277</f>
        <v>795249</v>
      </c>
      <c r="K277" s="56">
        <f>SUMIFS('Capital Components'!$D:$D,'Capital Components'!$B:$B,K$5,'Capital Components'!$A:$A,$A277)*$D277</f>
        <v>131376</v>
      </c>
      <c r="L277" s="56">
        <f>SUMIFS('Capital Components'!$D:$D,'Capital Components'!$B:$B,L$5,'Capital Components'!$A:$A,$A277)*$D277</f>
        <v>39963</v>
      </c>
      <c r="M277" s="56">
        <f>SUMIFS('Capital Components'!$D:$D,'Capital Components'!$B:$B,M$5,'Capital Components'!$A:$A,$A277)*$D277</f>
        <v>5733</v>
      </c>
      <c r="N277" s="57">
        <f>SUMIFS('Capital Components'!$D:$D,'Capital Components'!$B:$B,N$5,'Capital Components'!$A:$A,$A277)*$D277</f>
        <v>2856</v>
      </c>
      <c r="O277" s="1"/>
      <c r="P277" s="1"/>
    </row>
    <row r="278" spans="1:16" ht="15.75" outlineLevel="1" collapsed="1" thickBot="1" x14ac:dyDescent="0.3">
      <c r="A278" s="2"/>
      <c r="B278" s="11"/>
      <c r="C278" s="11"/>
      <c r="D278" s="11"/>
      <c r="E278" s="11"/>
      <c r="F278" s="1"/>
      <c r="G278" s="1"/>
      <c r="H278" s="49">
        <f>SUM(H274:H277)</f>
        <v>92958262</v>
      </c>
      <c r="I278" s="49">
        <f t="shared" ref="I278:N278" si="68">SUM(I274:I277)</f>
        <v>12747697</v>
      </c>
      <c r="J278" s="49">
        <f t="shared" si="68"/>
        <v>4757565</v>
      </c>
      <c r="K278" s="49">
        <f t="shared" si="68"/>
        <v>696408</v>
      </c>
      <c r="L278" s="49">
        <f t="shared" si="68"/>
        <v>205848</v>
      </c>
      <c r="M278" s="49">
        <f t="shared" si="68"/>
        <v>32144</v>
      </c>
      <c r="N278" s="49">
        <f t="shared" si="68"/>
        <v>11799</v>
      </c>
      <c r="O278" s="67">
        <f>H278*Overview!$B$2+I278*Overview!$B$3+J278*Overview!$B$4+K278*Overview!$B$5+L278*Overview!$B$6+M278*Overview!$B$7+N278*Overview!$B$8</f>
        <v>1103940074.3399999</v>
      </c>
      <c r="P278" s="1"/>
    </row>
    <row r="279" spans="1:16" ht="15.75" outlineLevel="1" thickBot="1" x14ac:dyDescent="0.3">
      <c r="A279" s="2"/>
      <c r="B279" s="11"/>
      <c r="C279" s="11"/>
      <c r="D279" s="11"/>
      <c r="E279" s="11"/>
      <c r="F279" s="1"/>
      <c r="G279" s="1"/>
      <c r="H279" s="59"/>
      <c r="I279" s="59"/>
      <c r="J279" s="59"/>
      <c r="K279" s="59"/>
      <c r="L279" s="59"/>
      <c r="M279" s="59"/>
      <c r="N279" s="59"/>
      <c r="O279" s="1"/>
      <c r="P279" s="1"/>
    </row>
    <row r="280" spans="1:16" ht="15.75" outlineLevel="1" thickBot="1" x14ac:dyDescent="0.3">
      <c r="A280" s="69" t="s">
        <v>49</v>
      </c>
      <c r="B280" s="69"/>
      <c r="C280" s="70">
        <v>3</v>
      </c>
      <c r="D280" s="69"/>
      <c r="E280" s="1"/>
      <c r="F280" s="39" t="s">
        <v>106</v>
      </c>
      <c r="G280" s="1"/>
      <c r="H280" s="51" t="s">
        <v>0</v>
      </c>
      <c r="I280" s="52" t="s">
        <v>1</v>
      </c>
      <c r="J280" s="53" t="s">
        <v>2</v>
      </c>
      <c r="K280" s="52" t="s">
        <v>3</v>
      </c>
      <c r="L280" s="53" t="s">
        <v>4</v>
      </c>
      <c r="M280" s="52" t="s">
        <v>5</v>
      </c>
      <c r="N280" s="54" t="s">
        <v>6</v>
      </c>
      <c r="O280" s="1"/>
      <c r="P280" s="1"/>
    </row>
    <row r="281" spans="1:16" hidden="1" outlineLevel="2" x14ac:dyDescent="0.25">
      <c r="A281" s="75" t="s">
        <v>7</v>
      </c>
      <c r="B281" s="4">
        <v>13</v>
      </c>
      <c r="C281" s="4">
        <f>B281*(1+(0.1/(1+$C$280)))</f>
        <v>13.324999999999999</v>
      </c>
      <c r="D281" s="5">
        <f>ROUND(C281,0)</f>
        <v>13</v>
      </c>
      <c r="E281" s="1"/>
      <c r="F281" s="42">
        <f>D281*'Planned ships &amp; modules'!$B$24</f>
        <v>0</v>
      </c>
      <c r="G281" s="1"/>
      <c r="H281" s="64">
        <f>SUMIFS('Capital Components'!$D:$D,'Capital Components'!$B:$B,H$5,'Capital Components'!$A:$A,$A281)*$D281</f>
        <v>5546606</v>
      </c>
      <c r="I281" s="65">
        <f>SUMIFS('Capital Components'!$D:$D,'Capital Components'!$B:$B,I$5,'Capital Components'!$A:$A,$A281)*$D281</f>
        <v>1302626</v>
      </c>
      <c r="J281" s="65">
        <f>SUMIFS('Capital Components'!$D:$D,'Capital Components'!$B:$B,J$5,'Capital Components'!$A:$A,$A281)*$D281</f>
        <v>507884</v>
      </c>
      <c r="K281" s="65">
        <f>SUMIFS('Capital Components'!$D:$D,'Capital Components'!$B:$B,K$5,'Capital Components'!$A:$A,$A281)*$D281</f>
        <v>83343</v>
      </c>
      <c r="L281" s="65">
        <f>SUMIFS('Capital Components'!$D:$D,'Capital Components'!$B:$B,L$5,'Capital Components'!$A:$A,$A281)*$D281</f>
        <v>25103</v>
      </c>
      <c r="M281" s="65">
        <f>SUMIFS('Capital Components'!$D:$D,'Capital Components'!$B:$B,M$5,'Capital Components'!$A:$A,$A281)*$D281</f>
        <v>4004</v>
      </c>
      <c r="N281" s="66">
        <f>SUMIFS('Capital Components'!$D:$D,'Capital Components'!$B:$B,N$5,'Capital Components'!$A:$A,$A281)*$D281</f>
        <v>1781</v>
      </c>
      <c r="O281" s="1"/>
      <c r="P281" s="1"/>
    </row>
    <row r="282" spans="1:16" hidden="1" outlineLevel="2" x14ac:dyDescent="0.25">
      <c r="A282" s="75" t="s">
        <v>9</v>
      </c>
      <c r="B282" s="4">
        <v>95</v>
      </c>
      <c r="C282" s="4">
        <f>B282*(1+(0.1/(1+$C$280)))</f>
        <v>97.374999999999986</v>
      </c>
      <c r="D282" s="5">
        <f>ROUND(C282,0)</f>
        <v>97</v>
      </c>
      <c r="E282" s="1"/>
      <c r="F282" s="42">
        <f>D282*'Planned ships &amp; modules'!$B$24</f>
        <v>0</v>
      </c>
      <c r="G282" s="1"/>
      <c r="H282" s="55">
        <f>SUMIFS('Capital Components'!$D:$D,'Capital Components'!$B:$B,H$5,'Capital Components'!$A:$A,$A282)*$D282</f>
        <v>76528732</v>
      </c>
      <c r="I282" s="56">
        <f>SUMIFS('Capital Components'!$D:$D,'Capital Components'!$B:$B,I$5,'Capital Components'!$A:$A,$A282)*$D282</f>
        <v>6311402</v>
      </c>
      <c r="J282" s="56">
        <f>SUMIFS('Capital Components'!$D:$D,'Capital Components'!$B:$B,J$5,'Capital Components'!$A:$A,$A282)*$D282</f>
        <v>2153109</v>
      </c>
      <c r="K282" s="56">
        <f>SUMIFS('Capital Components'!$D:$D,'Capital Components'!$B:$B,K$5,'Capital Components'!$A:$A,$A282)*$D282</f>
        <v>306520</v>
      </c>
      <c r="L282" s="56">
        <f>SUMIFS('Capital Components'!$D:$D,'Capital Components'!$B:$B,L$5,'Capital Components'!$A:$A,$A282)*$D282</f>
        <v>87300</v>
      </c>
      <c r="M282" s="56">
        <f>SUMIFS('Capital Components'!$D:$D,'Capital Components'!$B:$B,M$5,'Capital Components'!$A:$A,$A282)*$D282</f>
        <v>12513</v>
      </c>
      <c r="N282" s="57">
        <f>SUMIFS('Capital Components'!$D:$D,'Capital Components'!$B:$B,N$5,'Capital Components'!$A:$A,$A282)*$D282</f>
        <v>2813</v>
      </c>
      <c r="O282" s="1"/>
      <c r="P282" s="1"/>
    </row>
    <row r="283" spans="1:16" hidden="1" outlineLevel="2" x14ac:dyDescent="0.25">
      <c r="A283" s="75" t="s">
        <v>12</v>
      </c>
      <c r="B283" s="4">
        <v>46</v>
      </c>
      <c r="C283" s="4">
        <f>B283*(1+(0.1/(1+$C$280)))</f>
        <v>47.15</v>
      </c>
      <c r="D283" s="5">
        <f>ROUND(C283,0)</f>
        <v>47</v>
      </c>
      <c r="E283" s="1"/>
      <c r="F283" s="42">
        <f>D283*'Planned ships &amp; modules'!$B$24</f>
        <v>0</v>
      </c>
      <c r="G283" s="1"/>
      <c r="H283" s="55">
        <f>SUMIFS('Capital Components'!$D:$D,'Capital Components'!$B:$B,H$5,'Capital Components'!$A:$A,$A283)*$D283</f>
        <v>16453384</v>
      </c>
      <c r="I283" s="56">
        <f>SUMIFS('Capital Components'!$D:$D,'Capital Components'!$B:$B,I$5,'Capital Components'!$A:$A,$A283)*$D283</f>
        <v>3974508</v>
      </c>
      <c r="J283" s="56">
        <f>SUMIFS('Capital Components'!$D:$D,'Capital Components'!$B:$B,J$5,'Capital Components'!$A:$A,$A283)*$D283</f>
        <v>1599081</v>
      </c>
      <c r="K283" s="56">
        <f>SUMIFS('Capital Components'!$D:$D,'Capital Components'!$B:$B,K$5,'Capital Components'!$A:$A,$A283)*$D283</f>
        <v>216341</v>
      </c>
      <c r="L283" s="56">
        <f>SUMIFS('Capital Components'!$D:$D,'Capital Components'!$B:$B,L$5,'Capital Components'!$A:$A,$A283)*$D283</f>
        <v>64860</v>
      </c>
      <c r="M283" s="56">
        <f>SUMIFS('Capital Components'!$D:$D,'Capital Components'!$B:$B,M$5,'Capital Components'!$A:$A,$A283)*$D283</f>
        <v>11374</v>
      </c>
      <c r="N283" s="57">
        <f>SUMIFS('Capital Components'!$D:$D,'Capital Components'!$B:$B,N$5,'Capital Components'!$A:$A,$A283)*$D283</f>
        <v>4465</v>
      </c>
      <c r="O283" s="1"/>
      <c r="P283" s="1"/>
    </row>
    <row r="284" spans="1:16" ht="15.75" hidden="1" outlineLevel="2" thickBot="1" x14ac:dyDescent="0.3">
      <c r="A284" s="75" t="s">
        <v>20</v>
      </c>
      <c r="B284" s="4">
        <v>10</v>
      </c>
      <c r="C284" s="4">
        <f>B284*(1+(0.1/(1+$C$280)))</f>
        <v>10.25</v>
      </c>
      <c r="D284" s="5">
        <f>ROUND(C284,0)</f>
        <v>10</v>
      </c>
      <c r="E284" s="1"/>
      <c r="F284" s="42">
        <f>D284*'Planned ships &amp; modules'!$B$24</f>
        <v>0</v>
      </c>
      <c r="G284" s="1"/>
      <c r="H284" s="55">
        <f>SUMIFS('Capital Components'!$D:$D,'Capital Components'!$B:$B,H$5,'Capital Components'!$A:$A,$A284)*$D284</f>
        <v>4121520</v>
      </c>
      <c r="I284" s="56">
        <f>SUMIFS('Capital Components'!$D:$D,'Capital Components'!$B:$B,I$5,'Capital Components'!$A:$A,$A284)*$D284</f>
        <v>995690</v>
      </c>
      <c r="J284" s="56">
        <f>SUMIFS('Capital Components'!$D:$D,'Capital Components'!$B:$B,J$5,'Capital Components'!$A:$A,$A284)*$D284</f>
        <v>378690</v>
      </c>
      <c r="K284" s="56">
        <f>SUMIFS('Capital Components'!$D:$D,'Capital Components'!$B:$B,K$5,'Capital Components'!$A:$A,$A284)*$D284</f>
        <v>62560</v>
      </c>
      <c r="L284" s="56">
        <f>SUMIFS('Capital Components'!$D:$D,'Capital Components'!$B:$B,L$5,'Capital Components'!$A:$A,$A284)*$D284</f>
        <v>19030</v>
      </c>
      <c r="M284" s="56">
        <f>SUMIFS('Capital Components'!$D:$D,'Capital Components'!$B:$B,M$5,'Capital Components'!$A:$A,$A284)*$D284</f>
        <v>2730</v>
      </c>
      <c r="N284" s="57">
        <f>SUMIFS('Capital Components'!$D:$D,'Capital Components'!$B:$B,N$5,'Capital Components'!$A:$A,$A284)*$D284</f>
        <v>1360</v>
      </c>
      <c r="O284" s="1"/>
      <c r="P284" s="1"/>
    </row>
    <row r="285" spans="1:16" ht="15.75" outlineLevel="1" collapsed="1" thickBot="1" x14ac:dyDescent="0.3">
      <c r="A285" s="1"/>
      <c r="B285" s="1"/>
      <c r="C285" s="1"/>
      <c r="D285" s="1"/>
      <c r="E285" s="1"/>
      <c r="F285" s="1"/>
      <c r="G285" s="1"/>
      <c r="H285" s="49">
        <f>SUM(H281:H284)</f>
        <v>102650242</v>
      </c>
      <c r="I285" s="49">
        <f t="shared" ref="I285" si="69">SUM(I281:I284)</f>
        <v>12584226</v>
      </c>
      <c r="J285" s="49">
        <f t="shared" ref="J285" si="70">SUM(J281:J284)</f>
        <v>4638764</v>
      </c>
      <c r="K285" s="49">
        <f t="shared" ref="K285" si="71">SUM(K281:K284)</f>
        <v>668764</v>
      </c>
      <c r="L285" s="49">
        <f t="shared" ref="L285" si="72">SUM(L281:L284)</f>
        <v>196293</v>
      </c>
      <c r="M285" s="49">
        <f t="shared" ref="M285" si="73">SUM(M281:M284)</f>
        <v>30621</v>
      </c>
      <c r="N285" s="49">
        <f t="shared" ref="N285" si="74">SUM(N281:N284)</f>
        <v>10419</v>
      </c>
      <c r="O285" s="67">
        <f>H285*Overview!$B$2+I285*Overview!$B$3+J285*Overview!$B$4+K285*Overview!$B$5+L285*Overview!$B$6+M285*Overview!$B$7+N285*Overview!$B$8</f>
        <v>1129186968.3800001</v>
      </c>
      <c r="P285" s="1"/>
    </row>
    <row r="286" spans="1:16" ht="15.75" outlineLevel="1" thickBot="1" x14ac:dyDescent="0.3">
      <c r="A286" s="1"/>
      <c r="B286" s="1"/>
      <c r="C286" s="1"/>
      <c r="D286" s="1"/>
      <c r="E286" s="1"/>
      <c r="F286" s="1"/>
      <c r="G286" s="1"/>
      <c r="H286" s="59"/>
      <c r="I286" s="59"/>
      <c r="J286" s="59"/>
      <c r="K286" s="59"/>
      <c r="L286" s="59"/>
      <c r="M286" s="59"/>
      <c r="N286" s="59"/>
      <c r="O286" s="1"/>
      <c r="P286" s="1"/>
    </row>
    <row r="287" spans="1:16" ht="15.75" outlineLevel="1" thickBot="1" x14ac:dyDescent="0.3">
      <c r="A287" s="69" t="s">
        <v>47</v>
      </c>
      <c r="B287" s="69"/>
      <c r="C287" s="70">
        <v>3</v>
      </c>
      <c r="D287" s="69"/>
      <c r="E287" s="11"/>
      <c r="F287" s="39" t="s">
        <v>106</v>
      </c>
      <c r="G287" s="1"/>
      <c r="H287" s="51" t="s">
        <v>0</v>
      </c>
      <c r="I287" s="52" t="s">
        <v>1</v>
      </c>
      <c r="J287" s="53" t="s">
        <v>2</v>
      </c>
      <c r="K287" s="52" t="s">
        <v>3</v>
      </c>
      <c r="L287" s="53" t="s">
        <v>4</v>
      </c>
      <c r="M287" s="52" t="s">
        <v>5</v>
      </c>
      <c r="N287" s="54" t="s">
        <v>6</v>
      </c>
      <c r="O287" s="1"/>
      <c r="P287" s="1"/>
    </row>
    <row r="288" spans="1:16" hidden="1" outlineLevel="2" x14ac:dyDescent="0.25">
      <c r="A288" s="75" t="s">
        <v>7</v>
      </c>
      <c r="B288" s="4">
        <v>14</v>
      </c>
      <c r="C288" s="4">
        <f>B288*(1+(0.1/(1+$C$287)))</f>
        <v>14.349999999999998</v>
      </c>
      <c r="D288" s="5">
        <f>ROUND(C288,0)</f>
        <v>14</v>
      </c>
      <c r="E288" s="11"/>
      <c r="F288" s="42">
        <f>D288*'Planned ships &amp; modules'!$B$25</f>
        <v>0</v>
      </c>
      <c r="G288" s="1"/>
      <c r="H288" s="64">
        <f>SUMIFS('Capital Components'!$D:$D,'Capital Components'!$B:$B,H$5,'Capital Components'!$A:$A,$A288)*$D288</f>
        <v>5973268</v>
      </c>
      <c r="I288" s="65">
        <f>SUMIFS('Capital Components'!$D:$D,'Capital Components'!$B:$B,I$5,'Capital Components'!$A:$A,$A288)*$D288</f>
        <v>1402828</v>
      </c>
      <c r="J288" s="65">
        <f>SUMIFS('Capital Components'!$D:$D,'Capital Components'!$B:$B,J$5,'Capital Components'!$A:$A,$A288)*$D288</f>
        <v>546952</v>
      </c>
      <c r="K288" s="65">
        <f>SUMIFS('Capital Components'!$D:$D,'Capital Components'!$B:$B,K$5,'Capital Components'!$A:$A,$A288)*$D288</f>
        <v>89754</v>
      </c>
      <c r="L288" s="65">
        <f>SUMIFS('Capital Components'!$D:$D,'Capital Components'!$B:$B,L$5,'Capital Components'!$A:$A,$A288)*$D288</f>
        <v>27034</v>
      </c>
      <c r="M288" s="65">
        <f>SUMIFS('Capital Components'!$D:$D,'Capital Components'!$B:$B,M$5,'Capital Components'!$A:$A,$A288)*$D288</f>
        <v>4312</v>
      </c>
      <c r="N288" s="66">
        <f>SUMIFS('Capital Components'!$D:$D,'Capital Components'!$B:$B,N$5,'Capital Components'!$A:$A,$A288)*$D288</f>
        <v>1918</v>
      </c>
      <c r="O288" s="1"/>
      <c r="P288" s="1"/>
    </row>
    <row r="289" spans="1:16" hidden="1" outlineLevel="2" x14ac:dyDescent="0.25">
      <c r="A289" s="75" t="s">
        <v>9</v>
      </c>
      <c r="B289" s="12">
        <v>80</v>
      </c>
      <c r="C289" s="4">
        <f>B289*(1+(0.1/(1+$C$287)))</f>
        <v>82</v>
      </c>
      <c r="D289" s="5">
        <f>ROUND(C289,0)</f>
        <v>82</v>
      </c>
      <c r="E289" s="11"/>
      <c r="F289" s="42">
        <f>D289*'Planned ships &amp; modules'!$B$25</f>
        <v>0</v>
      </c>
      <c r="G289" s="1"/>
      <c r="H289" s="55">
        <f>SUMIFS('Capital Components'!$D:$D,'Capital Components'!$B:$B,H$5,'Capital Components'!$A:$A,$A289)*$D289</f>
        <v>64694392</v>
      </c>
      <c r="I289" s="56">
        <f>SUMIFS('Capital Components'!$D:$D,'Capital Components'!$B:$B,I$5,'Capital Components'!$A:$A,$A289)*$D289</f>
        <v>5335412</v>
      </c>
      <c r="J289" s="56">
        <f>SUMIFS('Capital Components'!$D:$D,'Capital Components'!$B:$B,J$5,'Capital Components'!$A:$A,$A289)*$D289</f>
        <v>1820154</v>
      </c>
      <c r="K289" s="56">
        <f>SUMIFS('Capital Components'!$D:$D,'Capital Components'!$B:$B,K$5,'Capital Components'!$A:$A,$A289)*$D289</f>
        <v>259120</v>
      </c>
      <c r="L289" s="56">
        <f>SUMIFS('Capital Components'!$D:$D,'Capital Components'!$B:$B,L$5,'Capital Components'!$A:$A,$A289)*$D289</f>
        <v>73800</v>
      </c>
      <c r="M289" s="56">
        <f>SUMIFS('Capital Components'!$D:$D,'Capital Components'!$B:$B,M$5,'Capital Components'!$A:$A,$A289)*$D289</f>
        <v>10578</v>
      </c>
      <c r="N289" s="57">
        <f>SUMIFS('Capital Components'!$D:$D,'Capital Components'!$B:$B,N$5,'Capital Components'!$A:$A,$A289)*$D289</f>
        <v>2378</v>
      </c>
      <c r="O289" s="1"/>
      <c r="P289" s="1"/>
    </row>
    <row r="290" spans="1:16" hidden="1" outlineLevel="2" x14ac:dyDescent="0.25">
      <c r="A290" s="75" t="s">
        <v>12</v>
      </c>
      <c r="B290" s="4">
        <v>50</v>
      </c>
      <c r="C290" s="4">
        <f>B290*(1+(0.1/(1+$C$287)))</f>
        <v>51.249999999999993</v>
      </c>
      <c r="D290" s="5">
        <f>ROUND(C290,0)</f>
        <v>51</v>
      </c>
      <c r="E290" s="11"/>
      <c r="F290" s="42">
        <f>D290*'Planned ships &amp; modules'!$B$25</f>
        <v>0</v>
      </c>
      <c r="G290" s="1"/>
      <c r="H290" s="55">
        <f>SUMIFS('Capital Components'!$D:$D,'Capital Components'!$B:$B,H$5,'Capital Components'!$A:$A,$A290)*$D290</f>
        <v>17853672</v>
      </c>
      <c r="I290" s="56">
        <f>SUMIFS('Capital Components'!$D:$D,'Capital Components'!$B:$B,I$5,'Capital Components'!$A:$A,$A290)*$D290</f>
        <v>4312764</v>
      </c>
      <c r="J290" s="56">
        <f>SUMIFS('Capital Components'!$D:$D,'Capital Components'!$B:$B,J$5,'Capital Components'!$A:$A,$A290)*$D290</f>
        <v>1735173</v>
      </c>
      <c r="K290" s="56">
        <f>SUMIFS('Capital Components'!$D:$D,'Capital Components'!$B:$B,K$5,'Capital Components'!$A:$A,$A290)*$D290</f>
        <v>234753</v>
      </c>
      <c r="L290" s="56">
        <f>SUMIFS('Capital Components'!$D:$D,'Capital Components'!$B:$B,L$5,'Capital Components'!$A:$A,$A290)*$D290</f>
        <v>70380</v>
      </c>
      <c r="M290" s="56">
        <f>SUMIFS('Capital Components'!$D:$D,'Capital Components'!$B:$B,M$5,'Capital Components'!$A:$A,$A290)*$D290</f>
        <v>12342</v>
      </c>
      <c r="N290" s="57">
        <f>SUMIFS('Capital Components'!$D:$D,'Capital Components'!$B:$B,N$5,'Capital Components'!$A:$A,$A290)*$D290</f>
        <v>4845</v>
      </c>
      <c r="O290" s="1"/>
      <c r="P290" s="1"/>
    </row>
    <row r="291" spans="1:16" ht="15.75" hidden="1" outlineLevel="2" thickBot="1" x14ac:dyDescent="0.3">
      <c r="A291" s="75" t="s">
        <v>20</v>
      </c>
      <c r="B291" s="4">
        <v>15</v>
      </c>
      <c r="C291" s="4">
        <f>B291*(1+(0.1/(1+$C$287)))</f>
        <v>15.374999999999998</v>
      </c>
      <c r="D291" s="5">
        <f>ROUND(C291,0)</f>
        <v>15</v>
      </c>
      <c r="E291" s="11"/>
      <c r="F291" s="42">
        <f>D291*'Planned ships &amp; modules'!$B$25</f>
        <v>0</v>
      </c>
      <c r="G291" s="1"/>
      <c r="H291" s="55">
        <f>SUMIFS('Capital Components'!$D:$D,'Capital Components'!$B:$B,H$5,'Capital Components'!$A:$A,$A291)*$D291</f>
        <v>6182280</v>
      </c>
      <c r="I291" s="56">
        <f>SUMIFS('Capital Components'!$D:$D,'Capital Components'!$B:$B,I$5,'Capital Components'!$A:$A,$A291)*$D291</f>
        <v>1493535</v>
      </c>
      <c r="J291" s="56">
        <f>SUMIFS('Capital Components'!$D:$D,'Capital Components'!$B:$B,J$5,'Capital Components'!$A:$A,$A291)*$D291</f>
        <v>568035</v>
      </c>
      <c r="K291" s="56">
        <f>SUMIFS('Capital Components'!$D:$D,'Capital Components'!$B:$B,K$5,'Capital Components'!$A:$A,$A291)*$D291</f>
        <v>93840</v>
      </c>
      <c r="L291" s="56">
        <f>SUMIFS('Capital Components'!$D:$D,'Capital Components'!$B:$B,L$5,'Capital Components'!$A:$A,$A291)*$D291</f>
        <v>28545</v>
      </c>
      <c r="M291" s="56">
        <f>SUMIFS('Capital Components'!$D:$D,'Capital Components'!$B:$B,M$5,'Capital Components'!$A:$A,$A291)*$D291</f>
        <v>4095</v>
      </c>
      <c r="N291" s="57">
        <f>SUMIFS('Capital Components'!$D:$D,'Capital Components'!$B:$B,N$5,'Capital Components'!$A:$A,$A291)*$D291</f>
        <v>2040</v>
      </c>
      <c r="O291" s="1"/>
      <c r="P291" s="1"/>
    </row>
    <row r="292" spans="1:16" ht="15.75" outlineLevel="1" collapsed="1" thickBot="1" x14ac:dyDescent="0.3">
      <c r="A292" s="10"/>
      <c r="B292" s="11"/>
      <c r="C292" s="1"/>
      <c r="D292" s="1"/>
      <c r="E292" s="1"/>
      <c r="F292" s="1"/>
      <c r="G292" s="1"/>
      <c r="H292" s="49">
        <f>SUM(H288:H291)</f>
        <v>94703612</v>
      </c>
      <c r="I292" s="49">
        <f t="shared" ref="I292" si="75">SUM(I288:I291)</f>
        <v>12544539</v>
      </c>
      <c r="J292" s="49">
        <f t="shared" ref="J292" si="76">SUM(J288:J291)</f>
        <v>4670314</v>
      </c>
      <c r="K292" s="49">
        <f t="shared" ref="K292" si="77">SUM(K288:K291)</f>
        <v>677467</v>
      </c>
      <c r="L292" s="49">
        <f t="shared" ref="L292" si="78">SUM(L288:L291)</f>
        <v>199759</v>
      </c>
      <c r="M292" s="49">
        <f t="shared" ref="M292" si="79">SUM(M288:M291)</f>
        <v>31327</v>
      </c>
      <c r="N292" s="49">
        <f t="shared" ref="N292" si="80">SUM(N288:N291)</f>
        <v>11181</v>
      </c>
      <c r="O292" s="67">
        <f>H292*Overview!$B$2+I292*Overview!$B$3+J292*Overview!$B$4+K292*Overview!$B$5+L292*Overview!$B$6+M292*Overview!$B$7+N292*Overview!$B$8</f>
        <v>1097387198.6500001</v>
      </c>
      <c r="P292" s="1"/>
    </row>
    <row r="293" spans="1:16" ht="15.75" outlineLevel="1" thickBot="1" x14ac:dyDescent="0.3">
      <c r="A293" s="10"/>
      <c r="B293" s="11"/>
      <c r="C293" s="1"/>
      <c r="D293" s="1"/>
      <c r="E293" s="1"/>
      <c r="F293" s="1"/>
      <c r="G293" s="1"/>
      <c r="H293" s="59"/>
      <c r="I293" s="59"/>
      <c r="J293" s="59"/>
      <c r="K293" s="59"/>
      <c r="L293" s="59"/>
      <c r="M293" s="59"/>
      <c r="N293" s="59"/>
      <c r="O293" s="1"/>
      <c r="P293" s="1"/>
    </row>
    <row r="294" spans="1:16" ht="15.75" outlineLevel="1" thickBot="1" x14ac:dyDescent="0.3">
      <c r="A294" s="69" t="s">
        <v>50</v>
      </c>
      <c r="B294" s="69"/>
      <c r="C294" s="70">
        <v>3</v>
      </c>
      <c r="D294" s="69"/>
      <c r="E294" s="1"/>
      <c r="F294" s="39" t="s">
        <v>106</v>
      </c>
      <c r="G294" s="1"/>
      <c r="H294" s="51" t="s">
        <v>0</v>
      </c>
      <c r="I294" s="52" t="s">
        <v>1</v>
      </c>
      <c r="J294" s="53" t="s">
        <v>2</v>
      </c>
      <c r="K294" s="52" t="s">
        <v>3</v>
      </c>
      <c r="L294" s="53" t="s">
        <v>4</v>
      </c>
      <c r="M294" s="52" t="s">
        <v>5</v>
      </c>
      <c r="N294" s="54" t="s">
        <v>6</v>
      </c>
      <c r="O294" s="1"/>
      <c r="P294" s="1"/>
    </row>
    <row r="295" spans="1:16" hidden="1" outlineLevel="2" x14ac:dyDescent="0.25">
      <c r="A295" s="75" t="s">
        <v>7</v>
      </c>
      <c r="B295" s="4">
        <v>12</v>
      </c>
      <c r="C295" s="4">
        <f>B295*(1+(0.1/(1+$C$294)))</f>
        <v>12.299999999999999</v>
      </c>
      <c r="D295" s="5">
        <f>ROUND(C295,0)</f>
        <v>12</v>
      </c>
      <c r="E295" s="1"/>
      <c r="F295" s="42">
        <f>D295*'Planned ships &amp; modules'!$B$26</f>
        <v>0</v>
      </c>
      <c r="G295" s="1"/>
      <c r="H295" s="64">
        <f>SUMIFS('Capital Components'!$D:$D,'Capital Components'!$B:$B,H$5,'Capital Components'!$A:$A,$A295)*$D295</f>
        <v>5119944</v>
      </c>
      <c r="I295" s="65">
        <f>SUMIFS('Capital Components'!$D:$D,'Capital Components'!$B:$B,I$5,'Capital Components'!$A:$A,$A295)*$D295</f>
        <v>1202424</v>
      </c>
      <c r="J295" s="65">
        <f>SUMIFS('Capital Components'!$D:$D,'Capital Components'!$B:$B,J$5,'Capital Components'!$A:$A,$A295)*$D295</f>
        <v>468816</v>
      </c>
      <c r="K295" s="65">
        <f>SUMIFS('Capital Components'!$D:$D,'Capital Components'!$B:$B,K$5,'Capital Components'!$A:$A,$A295)*$D295</f>
        <v>76932</v>
      </c>
      <c r="L295" s="65">
        <f>SUMIFS('Capital Components'!$D:$D,'Capital Components'!$B:$B,L$5,'Capital Components'!$A:$A,$A295)*$D295</f>
        <v>23172</v>
      </c>
      <c r="M295" s="65">
        <f>SUMIFS('Capital Components'!$D:$D,'Capital Components'!$B:$B,M$5,'Capital Components'!$A:$A,$A295)*$D295</f>
        <v>3696</v>
      </c>
      <c r="N295" s="66">
        <f>SUMIFS('Capital Components'!$D:$D,'Capital Components'!$B:$B,N$5,'Capital Components'!$A:$A,$A295)*$D295</f>
        <v>1644</v>
      </c>
      <c r="O295" s="1"/>
      <c r="P295" s="1"/>
    </row>
    <row r="296" spans="1:16" hidden="1" outlineLevel="2" x14ac:dyDescent="0.25">
      <c r="A296" s="75" t="s">
        <v>9</v>
      </c>
      <c r="B296" s="4">
        <v>75</v>
      </c>
      <c r="C296" s="4">
        <f>B296*(1+(0.1/(1+$C$294)))</f>
        <v>76.875</v>
      </c>
      <c r="D296" s="5">
        <f>ROUND(C296,0)</f>
        <v>77</v>
      </c>
      <c r="E296" s="1"/>
      <c r="F296" s="42">
        <f>D296*'Planned ships &amp; modules'!$B$26</f>
        <v>0</v>
      </c>
      <c r="G296" s="1"/>
      <c r="H296" s="55">
        <f>SUMIFS('Capital Components'!$D:$D,'Capital Components'!$B:$B,H$5,'Capital Components'!$A:$A,$A296)*$D296</f>
        <v>60749612</v>
      </c>
      <c r="I296" s="56">
        <f>SUMIFS('Capital Components'!$D:$D,'Capital Components'!$B:$B,I$5,'Capital Components'!$A:$A,$A296)*$D296</f>
        <v>5010082</v>
      </c>
      <c r="J296" s="56">
        <f>SUMIFS('Capital Components'!$D:$D,'Capital Components'!$B:$B,J$5,'Capital Components'!$A:$A,$A296)*$D296</f>
        <v>1709169</v>
      </c>
      <c r="K296" s="56">
        <f>SUMIFS('Capital Components'!$D:$D,'Capital Components'!$B:$B,K$5,'Capital Components'!$A:$A,$A296)*$D296</f>
        <v>243320</v>
      </c>
      <c r="L296" s="56">
        <f>SUMIFS('Capital Components'!$D:$D,'Capital Components'!$B:$B,L$5,'Capital Components'!$A:$A,$A296)*$D296</f>
        <v>69300</v>
      </c>
      <c r="M296" s="56">
        <f>SUMIFS('Capital Components'!$D:$D,'Capital Components'!$B:$B,M$5,'Capital Components'!$A:$A,$A296)*$D296</f>
        <v>9933</v>
      </c>
      <c r="N296" s="57">
        <f>SUMIFS('Capital Components'!$D:$D,'Capital Components'!$B:$B,N$5,'Capital Components'!$A:$A,$A296)*$D296</f>
        <v>2233</v>
      </c>
      <c r="O296" s="1"/>
      <c r="P296" s="1"/>
    </row>
    <row r="297" spans="1:16" hidden="1" outlineLevel="2" x14ac:dyDescent="0.25">
      <c r="A297" s="75" t="s">
        <v>12</v>
      </c>
      <c r="B297" s="4">
        <v>44</v>
      </c>
      <c r="C297" s="4">
        <f>B297*(1+(0.1/(1+$C$294)))</f>
        <v>45.099999999999994</v>
      </c>
      <c r="D297" s="5">
        <f>ROUND(C297,0)</f>
        <v>45</v>
      </c>
      <c r="E297" s="1"/>
      <c r="F297" s="42">
        <f>D297*'Planned ships &amp; modules'!$B$26</f>
        <v>0</v>
      </c>
      <c r="G297" s="1"/>
      <c r="H297" s="55">
        <f>SUMIFS('Capital Components'!$D:$D,'Capital Components'!$B:$B,H$5,'Capital Components'!$A:$A,$A297)*$D297</f>
        <v>15753240</v>
      </c>
      <c r="I297" s="56">
        <f>SUMIFS('Capital Components'!$D:$D,'Capital Components'!$B:$B,I$5,'Capital Components'!$A:$A,$A297)*$D297</f>
        <v>3805380</v>
      </c>
      <c r="J297" s="56">
        <f>SUMIFS('Capital Components'!$D:$D,'Capital Components'!$B:$B,J$5,'Capital Components'!$A:$A,$A297)*$D297</f>
        <v>1531035</v>
      </c>
      <c r="K297" s="56">
        <f>SUMIFS('Capital Components'!$D:$D,'Capital Components'!$B:$B,K$5,'Capital Components'!$A:$A,$A297)*$D297</f>
        <v>207135</v>
      </c>
      <c r="L297" s="56">
        <f>SUMIFS('Capital Components'!$D:$D,'Capital Components'!$B:$B,L$5,'Capital Components'!$A:$A,$A297)*$D297</f>
        <v>62100</v>
      </c>
      <c r="M297" s="56">
        <f>SUMIFS('Capital Components'!$D:$D,'Capital Components'!$B:$B,M$5,'Capital Components'!$A:$A,$A297)*$D297</f>
        <v>10890</v>
      </c>
      <c r="N297" s="57">
        <f>SUMIFS('Capital Components'!$D:$D,'Capital Components'!$B:$B,N$5,'Capital Components'!$A:$A,$A297)*$D297</f>
        <v>4275</v>
      </c>
      <c r="O297" s="1"/>
      <c r="P297" s="1"/>
    </row>
    <row r="298" spans="1:16" ht="15.75" hidden="1" outlineLevel="2" thickBot="1" x14ac:dyDescent="0.3">
      <c r="A298" s="75" t="s">
        <v>20</v>
      </c>
      <c r="B298" s="4">
        <v>25</v>
      </c>
      <c r="C298" s="4">
        <f>B298*(1+(0.1/(1+$C$294)))</f>
        <v>25.624999999999996</v>
      </c>
      <c r="D298" s="5">
        <f>ROUND(C298,0)</f>
        <v>26</v>
      </c>
      <c r="E298" s="1"/>
      <c r="F298" s="42">
        <f>D298*'Planned ships &amp; modules'!$B$26</f>
        <v>0</v>
      </c>
      <c r="G298" s="1"/>
      <c r="H298" s="55">
        <f>SUMIFS('Capital Components'!$D:$D,'Capital Components'!$B:$B,H$5,'Capital Components'!$A:$A,$A298)*$D298</f>
        <v>10715952</v>
      </c>
      <c r="I298" s="56">
        <f>SUMIFS('Capital Components'!$D:$D,'Capital Components'!$B:$B,I$5,'Capital Components'!$A:$A,$A298)*$D298</f>
        <v>2588794</v>
      </c>
      <c r="J298" s="56">
        <f>SUMIFS('Capital Components'!$D:$D,'Capital Components'!$B:$B,J$5,'Capital Components'!$A:$A,$A298)*$D298</f>
        <v>984594</v>
      </c>
      <c r="K298" s="56">
        <f>SUMIFS('Capital Components'!$D:$D,'Capital Components'!$B:$B,K$5,'Capital Components'!$A:$A,$A298)*$D298</f>
        <v>162656</v>
      </c>
      <c r="L298" s="56">
        <f>SUMIFS('Capital Components'!$D:$D,'Capital Components'!$B:$B,L$5,'Capital Components'!$A:$A,$A298)*$D298</f>
        <v>49478</v>
      </c>
      <c r="M298" s="56">
        <f>SUMIFS('Capital Components'!$D:$D,'Capital Components'!$B:$B,M$5,'Capital Components'!$A:$A,$A298)*$D298</f>
        <v>7098</v>
      </c>
      <c r="N298" s="57">
        <f>SUMIFS('Capital Components'!$D:$D,'Capital Components'!$B:$B,N$5,'Capital Components'!$A:$A,$A298)*$D298</f>
        <v>3536</v>
      </c>
      <c r="O298" s="1"/>
      <c r="P298" s="1"/>
    </row>
    <row r="299" spans="1:16" ht="15.75" outlineLevel="1" collapsed="1" thickBot="1" x14ac:dyDescent="0.3">
      <c r="A299" s="1"/>
      <c r="B299" s="1"/>
      <c r="C299" s="1"/>
      <c r="D299" s="1"/>
      <c r="E299" s="1"/>
      <c r="F299" s="1"/>
      <c r="G299" s="1"/>
      <c r="H299" s="49">
        <f>SUM(H295:H298)</f>
        <v>92338748</v>
      </c>
      <c r="I299" s="49">
        <f t="shared" ref="I299" si="81">SUM(I295:I298)</f>
        <v>12606680</v>
      </c>
      <c r="J299" s="49">
        <f t="shared" ref="J299" si="82">SUM(J295:J298)</f>
        <v>4693614</v>
      </c>
      <c r="K299" s="49">
        <f t="shared" ref="K299" si="83">SUM(K295:K298)</f>
        <v>690043</v>
      </c>
      <c r="L299" s="49">
        <f t="shared" ref="L299" si="84">SUM(L295:L298)</f>
        <v>204050</v>
      </c>
      <c r="M299" s="49">
        <f t="shared" ref="M299" si="85">SUM(M295:M298)</f>
        <v>31617</v>
      </c>
      <c r="N299" s="49">
        <f t="shared" ref="N299" si="86">SUM(N295:N298)</f>
        <v>11688</v>
      </c>
      <c r="O299" s="67">
        <f>H299*Overview!$B$2+I299*Overview!$B$3+J299*Overview!$B$4+K299*Overview!$B$5+L299*Overview!$B$6+M299*Overview!$B$7+N299*Overview!$B$8</f>
        <v>1093559609.73</v>
      </c>
      <c r="P299" s="1"/>
    </row>
    <row r="300" spans="1:16" outlineLevel="1" x14ac:dyDescent="0.25">
      <c r="A300" s="1"/>
      <c r="B300" s="1"/>
      <c r="C300" s="1"/>
      <c r="D300" s="1"/>
      <c r="E300" s="1"/>
      <c r="F300" s="1"/>
      <c r="G300" s="1"/>
      <c r="H300" s="59"/>
      <c r="I300" s="59"/>
      <c r="J300" s="59"/>
      <c r="K300" s="59"/>
      <c r="L300" s="59"/>
      <c r="M300" s="59"/>
      <c r="N300" s="59"/>
      <c r="O300" s="130"/>
      <c r="P300" s="1"/>
    </row>
    <row r="301" spans="1:16" x14ac:dyDescent="0.25">
      <c r="A301" s="1"/>
      <c r="B301" s="1"/>
      <c r="C301" s="1"/>
      <c r="D301" s="1"/>
      <c r="E301" s="1"/>
      <c r="F301" s="1"/>
      <c r="G301" s="1"/>
      <c r="H301" s="59"/>
      <c r="I301" s="59"/>
      <c r="J301" s="59"/>
      <c r="K301" s="59"/>
      <c r="L301" s="59"/>
      <c r="M301" s="59"/>
      <c r="N301" s="59"/>
      <c r="O301" s="130"/>
      <c r="P301" s="1"/>
    </row>
    <row r="302" spans="1:16" ht="20.25" thickBot="1" x14ac:dyDescent="0.35">
      <c r="A302" s="44" t="s">
        <v>77</v>
      </c>
      <c r="B302" s="44"/>
      <c r="C302" s="44"/>
      <c r="D302" s="44"/>
      <c r="E302" s="44"/>
      <c r="F302" s="44"/>
      <c r="G302" s="45"/>
      <c r="H302" s="45"/>
      <c r="I302" s="45"/>
      <c r="J302" s="45"/>
      <c r="K302" s="45"/>
      <c r="L302" s="45"/>
      <c r="M302" s="45"/>
      <c r="N302" s="45"/>
      <c r="O302" s="45"/>
      <c r="P302" s="1"/>
    </row>
    <row r="303" spans="1:16" ht="15.75" thickTop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</row>
    <row r="304" spans="1:16" ht="15.75" outlineLevel="1" thickBo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</row>
    <row r="305" spans="1:16" ht="15.75" outlineLevel="1" thickBot="1" x14ac:dyDescent="0.3">
      <c r="A305" s="69" t="s">
        <v>51</v>
      </c>
      <c r="B305" s="69"/>
      <c r="C305" s="70">
        <v>3</v>
      </c>
      <c r="D305" s="69"/>
      <c r="E305" s="1"/>
      <c r="F305" s="39" t="s">
        <v>106</v>
      </c>
      <c r="G305" s="1"/>
      <c r="H305" s="60" t="s">
        <v>0</v>
      </c>
      <c r="I305" s="61" t="s">
        <v>1</v>
      </c>
      <c r="J305" s="62" t="s">
        <v>2</v>
      </c>
      <c r="K305" s="61" t="s">
        <v>3</v>
      </c>
      <c r="L305" s="62" t="s">
        <v>4</v>
      </c>
      <c r="M305" s="61" t="s">
        <v>5</v>
      </c>
      <c r="N305" s="63" t="s">
        <v>6</v>
      </c>
      <c r="O305" s="1"/>
      <c r="P305" s="1"/>
    </row>
    <row r="306" spans="1:16" hidden="1" outlineLevel="2" x14ac:dyDescent="0.25">
      <c r="A306" s="75" t="s">
        <v>7</v>
      </c>
      <c r="B306" s="4">
        <v>6</v>
      </c>
      <c r="C306" s="13">
        <f t="shared" ref="C306:C319" si="87">B306*(1+(0.1/(1+$C$305)))</f>
        <v>6.1499999999999995</v>
      </c>
      <c r="D306" s="3">
        <f>ROUND(C306,0)</f>
        <v>6</v>
      </c>
      <c r="E306" s="1"/>
      <c r="F306" s="42">
        <f>D306*'Planned ships &amp; modules'!$B$28</f>
        <v>0</v>
      </c>
      <c r="G306" s="1"/>
      <c r="H306" s="64">
        <f>SUMIFS('Capital Components'!$D:$D,'Capital Components'!$B:$B,H$5,'Capital Components'!$A:$A,$A306)*$D306</f>
        <v>2559972</v>
      </c>
      <c r="I306" s="65">
        <f>SUMIFS('Capital Components'!$D:$D,'Capital Components'!$B:$B,I$5,'Capital Components'!$A:$A,$A306)*$D306</f>
        <v>601212</v>
      </c>
      <c r="J306" s="65">
        <f>SUMIFS('Capital Components'!$D:$D,'Capital Components'!$B:$B,J$5,'Capital Components'!$A:$A,$A306)*$D306</f>
        <v>234408</v>
      </c>
      <c r="K306" s="65">
        <f>SUMIFS('Capital Components'!$D:$D,'Capital Components'!$B:$B,K$5,'Capital Components'!$A:$A,$A306)*$D306</f>
        <v>38466</v>
      </c>
      <c r="L306" s="65">
        <f>SUMIFS('Capital Components'!$D:$D,'Capital Components'!$B:$B,L$5,'Capital Components'!$A:$A,$A306)*$D306</f>
        <v>11586</v>
      </c>
      <c r="M306" s="65">
        <f>SUMIFS('Capital Components'!$D:$D,'Capital Components'!$B:$B,M$5,'Capital Components'!$A:$A,$A306)*$D306</f>
        <v>1848</v>
      </c>
      <c r="N306" s="66">
        <f>SUMIFS('Capital Components'!$D:$D,'Capital Components'!$B:$B,N$5,'Capital Components'!$A:$A,$A306)*$D306</f>
        <v>822</v>
      </c>
      <c r="O306" s="1"/>
      <c r="P306" s="1"/>
    </row>
    <row r="307" spans="1:16" hidden="1" outlineLevel="2" x14ac:dyDescent="0.25">
      <c r="A307" s="75" t="s">
        <v>8</v>
      </c>
      <c r="B307" s="4">
        <v>10</v>
      </c>
      <c r="C307" s="13">
        <f t="shared" si="87"/>
        <v>10.25</v>
      </c>
      <c r="D307" s="3">
        <f t="shared" ref="D307:D319" si="88">ROUND(C307,0)</f>
        <v>10</v>
      </c>
      <c r="E307" s="1"/>
      <c r="F307" s="42">
        <f>D307*'Planned ships &amp; modules'!$B$28</f>
        <v>0</v>
      </c>
      <c r="G307" s="1"/>
      <c r="H307" s="55">
        <f>SUMIFS('Capital Components'!$D:$D,'Capital Components'!$B:$B,H$5,'Capital Components'!$A:$A,$A307)*$D307</f>
        <v>2948530</v>
      </c>
      <c r="I307" s="56">
        <f>SUMIFS('Capital Components'!$D:$D,'Capital Components'!$B:$B,I$5,'Capital Components'!$A:$A,$A307)*$D307</f>
        <v>972480</v>
      </c>
      <c r="J307" s="56">
        <f>SUMIFS('Capital Components'!$D:$D,'Capital Components'!$B:$B,J$5,'Capital Components'!$A:$A,$A307)*$D307</f>
        <v>356620</v>
      </c>
      <c r="K307" s="56">
        <f>SUMIFS('Capital Components'!$D:$D,'Capital Components'!$B:$B,K$5,'Capital Components'!$A:$A,$A307)*$D307</f>
        <v>58070</v>
      </c>
      <c r="L307" s="56">
        <f>SUMIFS('Capital Components'!$D:$D,'Capital Components'!$B:$B,L$5,'Capital Components'!$A:$A,$A307)*$D307</f>
        <v>16600</v>
      </c>
      <c r="M307" s="56">
        <f>SUMIFS('Capital Components'!$D:$D,'Capital Components'!$B:$B,M$5,'Capital Components'!$A:$A,$A307)*$D307</f>
        <v>2980</v>
      </c>
      <c r="N307" s="57">
        <f>SUMIFS('Capital Components'!$D:$D,'Capital Components'!$B:$B,N$5,'Capital Components'!$A:$A,$A307)*$D307</f>
        <v>1260</v>
      </c>
      <c r="O307" s="1"/>
      <c r="P307" s="1"/>
    </row>
    <row r="308" spans="1:16" hidden="1" outlineLevel="2" x14ac:dyDescent="0.25">
      <c r="A308" s="75" t="s">
        <v>9</v>
      </c>
      <c r="B308" s="4">
        <v>20</v>
      </c>
      <c r="C308" s="13">
        <f t="shared" si="87"/>
        <v>20.5</v>
      </c>
      <c r="D308" s="3">
        <f t="shared" si="88"/>
        <v>21</v>
      </c>
      <c r="E308" s="1"/>
      <c r="F308" s="42">
        <f>D308*'Planned ships &amp; modules'!$B$28</f>
        <v>0</v>
      </c>
      <c r="G308" s="1"/>
      <c r="H308" s="55">
        <f>SUMIFS('Capital Components'!$D:$D,'Capital Components'!$B:$B,H$5,'Capital Components'!$A:$A,$A308)*$D308</f>
        <v>16568076</v>
      </c>
      <c r="I308" s="56">
        <f>SUMIFS('Capital Components'!$D:$D,'Capital Components'!$B:$B,I$5,'Capital Components'!$A:$A,$A308)*$D308</f>
        <v>1366386</v>
      </c>
      <c r="J308" s="56">
        <f>SUMIFS('Capital Components'!$D:$D,'Capital Components'!$B:$B,J$5,'Capital Components'!$A:$A,$A308)*$D308</f>
        <v>466137</v>
      </c>
      <c r="K308" s="56">
        <f>SUMIFS('Capital Components'!$D:$D,'Capital Components'!$B:$B,K$5,'Capital Components'!$A:$A,$A308)*$D308</f>
        <v>66360</v>
      </c>
      <c r="L308" s="56">
        <f>SUMIFS('Capital Components'!$D:$D,'Capital Components'!$B:$B,L$5,'Capital Components'!$A:$A,$A308)*$D308</f>
        <v>18900</v>
      </c>
      <c r="M308" s="56">
        <f>SUMIFS('Capital Components'!$D:$D,'Capital Components'!$B:$B,M$5,'Capital Components'!$A:$A,$A308)*$D308</f>
        <v>2709</v>
      </c>
      <c r="N308" s="57">
        <f>SUMIFS('Capital Components'!$D:$D,'Capital Components'!$B:$B,N$5,'Capital Components'!$A:$A,$A308)*$D308</f>
        <v>609</v>
      </c>
      <c r="O308" s="1"/>
      <c r="P308" s="1"/>
    </row>
    <row r="309" spans="1:16" hidden="1" outlineLevel="2" x14ac:dyDescent="0.25">
      <c r="A309" s="75" t="s">
        <v>10</v>
      </c>
      <c r="B309" s="4">
        <v>30</v>
      </c>
      <c r="C309" s="13">
        <f t="shared" si="87"/>
        <v>30.749999999999996</v>
      </c>
      <c r="D309" s="3">
        <f t="shared" si="88"/>
        <v>31</v>
      </c>
      <c r="E309" s="1"/>
      <c r="F309" s="42">
        <f>D309*'Planned ships &amp; modules'!$B$28</f>
        <v>0</v>
      </c>
      <c r="G309" s="1"/>
      <c r="H309" s="55">
        <f>SUMIFS('Capital Components'!$D:$D,'Capital Components'!$B:$B,H$5,'Capital Components'!$A:$A,$A309)*$D309</f>
        <v>17902004</v>
      </c>
      <c r="I309" s="56">
        <f>SUMIFS('Capital Components'!$D:$D,'Capital Components'!$B:$B,I$5,'Capital Components'!$A:$A,$A309)*$D309</f>
        <v>3902218</v>
      </c>
      <c r="J309" s="56">
        <f>SUMIFS('Capital Components'!$D:$D,'Capital Components'!$B:$B,J$5,'Capital Components'!$A:$A,$A309)*$D309</f>
        <v>1355010</v>
      </c>
      <c r="K309" s="56">
        <f>SUMIFS('Capital Components'!$D:$D,'Capital Components'!$B:$B,K$5,'Capital Components'!$A:$A,$A309)*$D309</f>
        <v>248465</v>
      </c>
      <c r="L309" s="56">
        <f>SUMIFS('Capital Components'!$D:$D,'Capital Components'!$B:$B,L$5,'Capital Components'!$A:$A,$A309)*$D309</f>
        <v>73036</v>
      </c>
      <c r="M309" s="56">
        <f>SUMIFS('Capital Components'!$D:$D,'Capital Components'!$B:$B,M$5,'Capital Components'!$A:$A,$A309)*$D309</f>
        <v>15128</v>
      </c>
      <c r="N309" s="57">
        <f>SUMIFS('Capital Components'!$D:$D,'Capital Components'!$B:$B,N$5,'Capital Components'!$A:$A,$A309)*$D309</f>
        <v>6200</v>
      </c>
      <c r="O309" s="1"/>
      <c r="P309" s="1"/>
    </row>
    <row r="310" spans="1:16" hidden="1" outlineLevel="2" x14ac:dyDescent="0.25">
      <c r="A310" s="75" t="s">
        <v>11</v>
      </c>
      <c r="B310" s="4">
        <v>30</v>
      </c>
      <c r="C310" s="13">
        <f t="shared" si="87"/>
        <v>30.749999999999996</v>
      </c>
      <c r="D310" s="3">
        <f t="shared" si="88"/>
        <v>31</v>
      </c>
      <c r="E310" s="1"/>
      <c r="F310" s="42">
        <f>D310*'Planned ships &amp; modules'!$B$28</f>
        <v>0</v>
      </c>
      <c r="G310" s="1"/>
      <c r="H310" s="55">
        <f>SUMIFS('Capital Components'!$D:$D,'Capital Components'!$B:$B,H$5,'Capital Components'!$A:$A,$A310)*$D310</f>
        <v>11956452</v>
      </c>
      <c r="I310" s="56">
        <f>SUMIFS('Capital Components'!$D:$D,'Capital Components'!$B:$B,I$5,'Capital Components'!$A:$A,$A310)*$D310</f>
        <v>3106045</v>
      </c>
      <c r="J310" s="56">
        <f>SUMIFS('Capital Components'!$D:$D,'Capital Components'!$B:$B,J$5,'Capital Components'!$A:$A,$A310)*$D310</f>
        <v>1233087</v>
      </c>
      <c r="K310" s="56">
        <f>SUMIFS('Capital Components'!$D:$D,'Capital Components'!$B:$B,K$5,'Capital Components'!$A:$A,$A310)*$D310</f>
        <v>183985</v>
      </c>
      <c r="L310" s="56">
        <f>SUMIFS('Capital Components'!$D:$D,'Capital Components'!$B:$B,L$5,'Capital Components'!$A:$A,$A310)*$D310</f>
        <v>51925</v>
      </c>
      <c r="M310" s="56">
        <f>SUMIFS('Capital Components'!$D:$D,'Capital Components'!$B:$B,M$5,'Capital Components'!$A:$A,$A310)*$D310</f>
        <v>9083</v>
      </c>
      <c r="N310" s="57">
        <f>SUMIFS('Capital Components'!$D:$D,'Capital Components'!$B:$B,N$5,'Capital Components'!$A:$A,$A310)*$D310</f>
        <v>4123</v>
      </c>
      <c r="O310" s="1"/>
      <c r="P310" s="1"/>
    </row>
    <row r="311" spans="1:16" hidden="1" outlineLevel="2" x14ac:dyDescent="0.25">
      <c r="A311" s="75" t="s">
        <v>12</v>
      </c>
      <c r="B311" s="4">
        <v>40</v>
      </c>
      <c r="C311" s="13">
        <f t="shared" si="87"/>
        <v>41</v>
      </c>
      <c r="D311" s="3">
        <f t="shared" si="88"/>
        <v>41</v>
      </c>
      <c r="E311" s="1"/>
      <c r="F311" s="42">
        <f>D311*'Planned ships &amp; modules'!$B$28</f>
        <v>0</v>
      </c>
      <c r="G311" s="1"/>
      <c r="H311" s="55">
        <f>SUMIFS('Capital Components'!$D:$D,'Capital Components'!$B:$B,H$5,'Capital Components'!$A:$A,$A311)*$D311</f>
        <v>14352952</v>
      </c>
      <c r="I311" s="56">
        <f>SUMIFS('Capital Components'!$D:$D,'Capital Components'!$B:$B,I$5,'Capital Components'!$A:$A,$A311)*$D311</f>
        <v>3467124</v>
      </c>
      <c r="J311" s="56">
        <f>SUMIFS('Capital Components'!$D:$D,'Capital Components'!$B:$B,J$5,'Capital Components'!$A:$A,$A311)*$D311</f>
        <v>1394943</v>
      </c>
      <c r="K311" s="56">
        <f>SUMIFS('Capital Components'!$D:$D,'Capital Components'!$B:$B,K$5,'Capital Components'!$A:$A,$A311)*$D311</f>
        <v>188723</v>
      </c>
      <c r="L311" s="56">
        <f>SUMIFS('Capital Components'!$D:$D,'Capital Components'!$B:$B,L$5,'Capital Components'!$A:$A,$A311)*$D311</f>
        <v>56580</v>
      </c>
      <c r="M311" s="56">
        <f>SUMIFS('Capital Components'!$D:$D,'Capital Components'!$B:$B,M$5,'Capital Components'!$A:$A,$A311)*$D311</f>
        <v>9922</v>
      </c>
      <c r="N311" s="57">
        <f>SUMIFS('Capital Components'!$D:$D,'Capital Components'!$B:$B,N$5,'Capital Components'!$A:$A,$A311)*$D311</f>
        <v>3895</v>
      </c>
      <c r="O311" s="1"/>
      <c r="P311" s="1"/>
    </row>
    <row r="312" spans="1:16" hidden="1" outlineLevel="2" x14ac:dyDescent="0.25">
      <c r="A312" s="75" t="s">
        <v>13</v>
      </c>
      <c r="B312" s="4">
        <v>15</v>
      </c>
      <c r="C312" s="13">
        <f t="shared" si="87"/>
        <v>15.374999999999998</v>
      </c>
      <c r="D312" s="3">
        <f t="shared" si="88"/>
        <v>15</v>
      </c>
      <c r="E312" s="1"/>
      <c r="F312" s="42">
        <f>D312*'Planned ships &amp; modules'!$B$28</f>
        <v>0</v>
      </c>
      <c r="G312" s="1"/>
      <c r="H312" s="55">
        <f>SUMIFS('Capital Components'!$D:$D,'Capital Components'!$B:$B,H$5,'Capital Components'!$A:$A,$A312)*$D312</f>
        <v>7891920</v>
      </c>
      <c r="I312" s="56">
        <f>SUMIFS('Capital Components'!$D:$D,'Capital Components'!$B:$B,I$5,'Capital Components'!$A:$A,$A312)*$D312</f>
        <v>1970325</v>
      </c>
      <c r="J312" s="56">
        <f>SUMIFS('Capital Components'!$D:$D,'Capital Components'!$B:$B,J$5,'Capital Components'!$A:$A,$A312)*$D312</f>
        <v>693870</v>
      </c>
      <c r="K312" s="56">
        <f>SUMIFS('Capital Components'!$D:$D,'Capital Components'!$B:$B,K$5,'Capital Components'!$A:$A,$A312)*$D312</f>
        <v>126075</v>
      </c>
      <c r="L312" s="56">
        <f>SUMIFS('Capital Components'!$D:$D,'Capital Components'!$B:$B,L$5,'Capital Components'!$A:$A,$A312)*$D312</f>
        <v>36225</v>
      </c>
      <c r="M312" s="56">
        <f>SUMIFS('Capital Components'!$D:$D,'Capital Components'!$B:$B,M$5,'Capital Components'!$A:$A,$A312)*$D312</f>
        <v>6345</v>
      </c>
      <c r="N312" s="57">
        <f>SUMIFS('Capital Components'!$D:$D,'Capital Components'!$B:$B,N$5,'Capital Components'!$A:$A,$A312)*$D312</f>
        <v>2940</v>
      </c>
      <c r="O312" s="1"/>
      <c r="P312" s="1"/>
    </row>
    <row r="313" spans="1:16" hidden="1" outlineLevel="2" x14ac:dyDescent="0.25">
      <c r="A313" s="75" t="s">
        <v>15</v>
      </c>
      <c r="B313" s="4">
        <v>5</v>
      </c>
      <c r="C313" s="13">
        <f t="shared" si="87"/>
        <v>5.125</v>
      </c>
      <c r="D313" s="3">
        <f t="shared" si="88"/>
        <v>5</v>
      </c>
      <c r="E313" s="1"/>
      <c r="F313" s="42">
        <f>D313*'Planned ships &amp; modules'!$B$28</f>
        <v>0</v>
      </c>
      <c r="G313" s="1"/>
      <c r="H313" s="55">
        <f>SUMIFS('Capital Components'!$D:$D,'Capital Components'!$B:$B,H$5,'Capital Components'!$A:$A,$A313)*$D313</f>
        <v>1565300</v>
      </c>
      <c r="I313" s="56">
        <f>SUMIFS('Capital Components'!$D:$D,'Capital Components'!$B:$B,I$5,'Capital Components'!$A:$A,$A313)*$D313</f>
        <v>375350</v>
      </c>
      <c r="J313" s="56">
        <f>SUMIFS('Capital Components'!$D:$D,'Capital Components'!$B:$B,J$5,'Capital Components'!$A:$A,$A313)*$D313</f>
        <v>150290</v>
      </c>
      <c r="K313" s="56">
        <f>SUMIFS('Capital Components'!$D:$D,'Capital Components'!$B:$B,K$5,'Capital Components'!$A:$A,$A313)*$D313</f>
        <v>20285</v>
      </c>
      <c r="L313" s="56">
        <f>SUMIFS('Capital Components'!$D:$D,'Capital Components'!$B:$B,L$5,'Capital Components'!$A:$A,$A313)*$D313</f>
        <v>5670</v>
      </c>
      <c r="M313" s="56">
        <f>SUMIFS('Capital Components'!$D:$D,'Capital Components'!$B:$B,M$5,'Capital Components'!$A:$A,$A313)*$D313</f>
        <v>1095</v>
      </c>
      <c r="N313" s="57">
        <f>SUMIFS('Capital Components'!$D:$D,'Capital Components'!$B:$B,N$5,'Capital Components'!$A:$A,$A313)*$D313</f>
        <v>385</v>
      </c>
      <c r="O313" s="1"/>
      <c r="P313" s="1"/>
    </row>
    <row r="314" spans="1:16" hidden="1" outlineLevel="2" x14ac:dyDescent="0.25">
      <c r="A314" s="75" t="s">
        <v>17</v>
      </c>
      <c r="B314" s="4">
        <v>10</v>
      </c>
      <c r="C314" s="13">
        <f t="shared" si="87"/>
        <v>10.25</v>
      </c>
      <c r="D314" s="3">
        <f t="shared" si="88"/>
        <v>10</v>
      </c>
      <c r="E314" s="1"/>
      <c r="F314" s="42">
        <f>D314*'Planned ships &amp; modules'!$B$28</f>
        <v>0</v>
      </c>
      <c r="G314" s="1"/>
      <c r="H314" s="55">
        <f>SUMIFS('Capital Components'!$D:$D,'Capital Components'!$B:$B,H$5,'Capital Components'!$A:$A,$A314)*$D314</f>
        <v>6762470</v>
      </c>
      <c r="I314" s="56">
        <f>SUMIFS('Capital Components'!$D:$D,'Capital Components'!$B:$B,I$5,'Capital Components'!$A:$A,$A314)*$D314</f>
        <v>1286910</v>
      </c>
      <c r="J314" s="56">
        <f>SUMIFS('Capital Components'!$D:$D,'Capital Components'!$B:$B,J$5,'Capital Components'!$A:$A,$A314)*$D314</f>
        <v>450100</v>
      </c>
      <c r="K314" s="56">
        <f>SUMIFS('Capital Components'!$D:$D,'Capital Components'!$B:$B,K$5,'Capital Components'!$A:$A,$A314)*$D314</f>
        <v>77700</v>
      </c>
      <c r="L314" s="56">
        <f>SUMIFS('Capital Components'!$D:$D,'Capital Components'!$B:$B,L$5,'Capital Components'!$A:$A,$A314)*$D314</f>
        <v>20280</v>
      </c>
      <c r="M314" s="56">
        <f>SUMIFS('Capital Components'!$D:$D,'Capital Components'!$B:$B,M$5,'Capital Components'!$A:$A,$A314)*$D314</f>
        <v>4100</v>
      </c>
      <c r="N314" s="57">
        <f>SUMIFS('Capital Components'!$D:$D,'Capital Components'!$B:$B,N$5,'Capital Components'!$A:$A,$A314)*$D314</f>
        <v>2000</v>
      </c>
      <c r="O314" s="1"/>
      <c r="P314" s="1"/>
    </row>
    <row r="315" spans="1:16" hidden="1" outlineLevel="2" x14ac:dyDescent="0.25">
      <c r="A315" s="75" t="s">
        <v>19</v>
      </c>
      <c r="B315" s="4">
        <v>10</v>
      </c>
      <c r="C315" s="13">
        <f t="shared" si="87"/>
        <v>10.25</v>
      </c>
      <c r="D315" s="3">
        <f t="shared" si="88"/>
        <v>10</v>
      </c>
      <c r="E315" s="1"/>
      <c r="F315" s="42">
        <f>D315*'Planned ships &amp; modules'!$B$28</f>
        <v>0</v>
      </c>
      <c r="G315" s="1"/>
      <c r="H315" s="55">
        <f>SUMIFS('Capital Components'!$D:$D,'Capital Components'!$B:$B,H$5,'Capital Components'!$A:$A,$A315)*$D315</f>
        <v>4600340</v>
      </c>
      <c r="I315" s="56">
        <f>SUMIFS('Capital Components'!$D:$D,'Capital Components'!$B:$B,I$5,'Capital Components'!$A:$A,$A315)*$D315</f>
        <v>995670</v>
      </c>
      <c r="J315" s="56">
        <f>SUMIFS('Capital Components'!$D:$D,'Capital Components'!$B:$B,J$5,'Capital Components'!$A:$A,$A315)*$D315</f>
        <v>411400</v>
      </c>
      <c r="K315" s="56">
        <f>SUMIFS('Capital Components'!$D:$D,'Capital Components'!$B:$B,K$5,'Capital Components'!$A:$A,$A315)*$D315</f>
        <v>67550</v>
      </c>
      <c r="L315" s="56">
        <f>SUMIFS('Capital Components'!$D:$D,'Capital Components'!$B:$B,L$5,'Capital Components'!$A:$A,$A315)*$D315</f>
        <v>19760</v>
      </c>
      <c r="M315" s="56">
        <f>SUMIFS('Capital Components'!$D:$D,'Capital Components'!$B:$B,M$5,'Capital Components'!$A:$A,$A315)*$D315</f>
        <v>3290</v>
      </c>
      <c r="N315" s="57">
        <f>SUMIFS('Capital Components'!$D:$D,'Capital Components'!$B:$B,N$5,'Capital Components'!$A:$A,$A315)*$D315</f>
        <v>1500</v>
      </c>
      <c r="O315" s="1"/>
      <c r="P315" s="1"/>
    </row>
    <row r="316" spans="1:16" hidden="1" outlineLevel="2" x14ac:dyDescent="0.25">
      <c r="A316" s="75" t="s">
        <v>20</v>
      </c>
      <c r="B316" s="4">
        <v>8</v>
      </c>
      <c r="C316" s="13">
        <f t="shared" si="87"/>
        <v>8.1999999999999993</v>
      </c>
      <c r="D316" s="3">
        <f t="shared" si="88"/>
        <v>8</v>
      </c>
      <c r="E316" s="1"/>
      <c r="F316" s="42">
        <f>D316*'Planned ships &amp; modules'!$B$28</f>
        <v>0</v>
      </c>
      <c r="G316" s="1"/>
      <c r="H316" s="55">
        <f>SUMIFS('Capital Components'!$D:$D,'Capital Components'!$B:$B,H$5,'Capital Components'!$A:$A,$A316)*$D316</f>
        <v>3297216</v>
      </c>
      <c r="I316" s="56">
        <f>SUMIFS('Capital Components'!$D:$D,'Capital Components'!$B:$B,I$5,'Capital Components'!$A:$A,$A316)*$D316</f>
        <v>796552</v>
      </c>
      <c r="J316" s="56">
        <f>SUMIFS('Capital Components'!$D:$D,'Capital Components'!$B:$B,J$5,'Capital Components'!$A:$A,$A316)*$D316</f>
        <v>302952</v>
      </c>
      <c r="K316" s="56">
        <f>SUMIFS('Capital Components'!$D:$D,'Capital Components'!$B:$B,K$5,'Capital Components'!$A:$A,$A316)*$D316</f>
        <v>50048</v>
      </c>
      <c r="L316" s="56">
        <f>SUMIFS('Capital Components'!$D:$D,'Capital Components'!$B:$B,L$5,'Capital Components'!$A:$A,$A316)*$D316</f>
        <v>15224</v>
      </c>
      <c r="M316" s="56">
        <f>SUMIFS('Capital Components'!$D:$D,'Capital Components'!$B:$B,M$5,'Capital Components'!$A:$A,$A316)*$D316</f>
        <v>2184</v>
      </c>
      <c r="N316" s="57">
        <f>SUMIFS('Capital Components'!$D:$D,'Capital Components'!$B:$B,N$5,'Capital Components'!$A:$A,$A316)*$D316</f>
        <v>1088</v>
      </c>
      <c r="O316" s="1"/>
      <c r="P316" s="1"/>
    </row>
    <row r="317" spans="1:16" hidden="1" outlineLevel="2" x14ac:dyDescent="0.25">
      <c r="A317" s="75" t="s">
        <v>21</v>
      </c>
      <c r="B317" s="4">
        <v>8</v>
      </c>
      <c r="C317" s="13">
        <f t="shared" si="87"/>
        <v>8.1999999999999993</v>
      </c>
      <c r="D317" s="3">
        <f t="shared" si="88"/>
        <v>8</v>
      </c>
      <c r="E317" s="1"/>
      <c r="F317" s="42">
        <f>D317*'Planned ships &amp; modules'!$B$28</f>
        <v>0</v>
      </c>
      <c r="G317" s="1"/>
      <c r="H317" s="55">
        <f>SUMIFS('Capital Components'!$D:$D,'Capital Components'!$B:$B,H$5,'Capital Components'!$A:$A,$A317)*$D317</f>
        <v>3200120</v>
      </c>
      <c r="I317" s="56">
        <f>SUMIFS('Capital Components'!$D:$D,'Capital Components'!$B:$B,I$5,'Capital Components'!$A:$A,$A317)*$D317</f>
        <v>728808</v>
      </c>
      <c r="J317" s="56">
        <f>SUMIFS('Capital Components'!$D:$D,'Capital Components'!$B:$B,J$5,'Capital Components'!$A:$A,$A317)*$D317</f>
        <v>294888</v>
      </c>
      <c r="K317" s="56">
        <f>SUMIFS('Capital Components'!$D:$D,'Capital Components'!$B:$B,K$5,'Capital Components'!$A:$A,$A317)*$D317</f>
        <v>48040</v>
      </c>
      <c r="L317" s="56">
        <f>SUMIFS('Capital Components'!$D:$D,'Capital Components'!$B:$B,L$5,'Capital Components'!$A:$A,$A317)*$D317</f>
        <v>13016</v>
      </c>
      <c r="M317" s="56">
        <f>SUMIFS('Capital Components'!$D:$D,'Capital Components'!$B:$B,M$5,'Capital Components'!$A:$A,$A317)*$D317</f>
        <v>2408</v>
      </c>
      <c r="N317" s="57">
        <f>SUMIFS('Capital Components'!$D:$D,'Capital Components'!$B:$B,N$5,'Capital Components'!$A:$A,$A317)*$D317</f>
        <v>1072</v>
      </c>
      <c r="O317" s="1"/>
      <c r="P317" s="1"/>
    </row>
    <row r="318" spans="1:16" hidden="1" outlineLevel="2" x14ac:dyDescent="0.25">
      <c r="A318" s="75" t="s">
        <v>22</v>
      </c>
      <c r="B318" s="4">
        <v>8</v>
      </c>
      <c r="C318" s="13">
        <f t="shared" si="87"/>
        <v>8.1999999999999993</v>
      </c>
      <c r="D318" s="3">
        <f t="shared" si="88"/>
        <v>8</v>
      </c>
      <c r="E318" s="1"/>
      <c r="F318" s="42">
        <f>D318*'Planned ships &amp; modules'!$B$28</f>
        <v>0</v>
      </c>
      <c r="G318" s="1"/>
      <c r="H318" s="55">
        <f>SUMIFS('Capital Components'!$D:$D,'Capital Components'!$B:$B,H$5,'Capital Components'!$A:$A,$A318)*$D318</f>
        <v>3598976</v>
      </c>
      <c r="I318" s="56">
        <f>SUMIFS('Capital Components'!$D:$D,'Capital Components'!$B:$B,I$5,'Capital Components'!$A:$A,$A318)*$D318</f>
        <v>757168</v>
      </c>
      <c r="J318" s="56">
        <f>SUMIFS('Capital Components'!$D:$D,'Capital Components'!$B:$B,J$5,'Capital Components'!$A:$A,$A318)*$D318</f>
        <v>311608</v>
      </c>
      <c r="K318" s="56">
        <f>SUMIFS('Capital Components'!$D:$D,'Capital Components'!$B:$B,K$5,'Capital Components'!$A:$A,$A318)*$D318</f>
        <v>52440</v>
      </c>
      <c r="L318" s="56">
        <f>SUMIFS('Capital Components'!$D:$D,'Capital Components'!$B:$B,L$5,'Capital Components'!$A:$A,$A318)*$D318</f>
        <v>14672</v>
      </c>
      <c r="M318" s="56">
        <f>SUMIFS('Capital Components'!$D:$D,'Capital Components'!$B:$B,M$5,'Capital Components'!$A:$A,$A318)*$D318</f>
        <v>2512</v>
      </c>
      <c r="N318" s="57">
        <f>SUMIFS('Capital Components'!$D:$D,'Capital Components'!$B:$B,N$5,'Capital Components'!$A:$A,$A318)*$D318</f>
        <v>1192</v>
      </c>
      <c r="O318" s="1"/>
      <c r="P318" s="1"/>
    </row>
    <row r="319" spans="1:16" ht="15.75" hidden="1" outlineLevel="2" thickBot="1" x14ac:dyDescent="0.3">
      <c r="A319" s="75" t="s">
        <v>23</v>
      </c>
      <c r="B319" s="4">
        <v>30</v>
      </c>
      <c r="C319" s="13">
        <f t="shared" si="87"/>
        <v>30.749999999999996</v>
      </c>
      <c r="D319" s="3">
        <f t="shared" si="88"/>
        <v>31</v>
      </c>
      <c r="E319" s="1"/>
      <c r="F319" s="42">
        <f>D319*'Planned ships &amp; modules'!$B$28</f>
        <v>0</v>
      </c>
      <c r="G319" s="1"/>
      <c r="H319" s="78">
        <f>SUMIFS('Capital Components'!$D:$D,'Capital Components'!$B:$B,H$5,'Capital Components'!$A:$A,$A319)*$D319</f>
        <v>16123131</v>
      </c>
      <c r="I319" s="76">
        <f>SUMIFS('Capital Components'!$D:$D,'Capital Components'!$B:$B,I$5,'Capital Components'!$A:$A,$A319)*$D319</f>
        <v>5309773</v>
      </c>
      <c r="J319" s="76">
        <f>SUMIFS('Capital Components'!$D:$D,'Capital Components'!$B:$B,J$5,'Capital Components'!$A:$A,$A319)*$D319</f>
        <v>1490325</v>
      </c>
      <c r="K319" s="76">
        <f>SUMIFS('Capital Components'!$D:$D,'Capital Components'!$B:$B,K$5,'Capital Components'!$A:$A,$A319)*$D319</f>
        <v>251875</v>
      </c>
      <c r="L319" s="76">
        <f>SUMIFS('Capital Components'!$D:$D,'Capital Components'!$B:$B,L$5,'Capital Components'!$A:$A,$A319)*$D319</f>
        <v>68789</v>
      </c>
      <c r="M319" s="76">
        <f>SUMIFS('Capital Components'!$D:$D,'Capital Components'!$B:$B,M$5,'Capital Components'!$A:$A,$A319)*$D319</f>
        <v>12772</v>
      </c>
      <c r="N319" s="79">
        <f>SUMIFS('Capital Components'!$D:$D,'Capital Components'!$B:$B,N$5,'Capital Components'!$A:$A,$A319)*$D319</f>
        <v>5797</v>
      </c>
      <c r="O319" s="1"/>
      <c r="P319" s="1"/>
    </row>
    <row r="320" spans="1:16" ht="15.75" outlineLevel="1" collapsed="1" thickBot="1" x14ac:dyDescent="0.3">
      <c r="A320" s="1"/>
      <c r="B320" s="1"/>
      <c r="C320" s="1"/>
      <c r="D320" s="1"/>
      <c r="E320" s="1"/>
      <c r="F320" s="1"/>
      <c r="G320" s="1"/>
      <c r="H320" s="49">
        <f>SUM(H306:H319)</f>
        <v>113327459</v>
      </c>
      <c r="I320" s="49">
        <f t="shared" ref="I320:N320" si="89">SUM(I306:I319)</f>
        <v>25636021</v>
      </c>
      <c r="J320" s="49">
        <f t="shared" si="89"/>
        <v>9145638</v>
      </c>
      <c r="K320" s="49">
        <f t="shared" si="89"/>
        <v>1478082</v>
      </c>
      <c r="L320" s="49">
        <f t="shared" si="89"/>
        <v>422263</v>
      </c>
      <c r="M320" s="49">
        <f t="shared" si="89"/>
        <v>76376</v>
      </c>
      <c r="N320" s="49">
        <f t="shared" si="89"/>
        <v>32883</v>
      </c>
      <c r="O320" s="67">
        <f>H320*Overview!$B$2+I320*Overview!$B$3+J320*Overview!$B$4+K320*Overview!$B$5+L320*Overview!$B$6+M320*Overview!$B$7+N320*Overview!$B$8</f>
        <v>1885521347.0599999</v>
      </c>
      <c r="P320" s="1"/>
    </row>
    <row r="321" spans="1:16" ht="15.75" outlineLevel="1" thickBot="1" x14ac:dyDescent="0.3">
      <c r="A321" s="1"/>
      <c r="B321" s="1"/>
      <c r="C321" s="1"/>
      <c r="D321" s="1"/>
      <c r="E321" s="1"/>
      <c r="F321" s="1"/>
      <c r="G321" s="1"/>
      <c r="H321" s="59"/>
      <c r="I321" s="59"/>
      <c r="J321" s="59"/>
      <c r="K321" s="59"/>
      <c r="L321" s="59"/>
      <c r="M321" s="59"/>
      <c r="N321" s="59"/>
      <c r="O321" s="1"/>
      <c r="P321" s="1"/>
    </row>
    <row r="322" spans="1:16" ht="15.75" outlineLevel="1" thickBot="1" x14ac:dyDescent="0.3">
      <c r="A322" s="69" t="s">
        <v>52</v>
      </c>
      <c r="B322" s="69"/>
      <c r="C322" s="70">
        <v>3</v>
      </c>
      <c r="D322" s="69"/>
      <c r="E322" s="1"/>
      <c r="F322" s="39" t="s">
        <v>106</v>
      </c>
      <c r="G322" s="1"/>
      <c r="H322" s="51" t="s">
        <v>0</v>
      </c>
      <c r="I322" s="52" t="s">
        <v>1</v>
      </c>
      <c r="J322" s="53" t="s">
        <v>2</v>
      </c>
      <c r="K322" s="52" t="s">
        <v>3</v>
      </c>
      <c r="L322" s="53" t="s">
        <v>4</v>
      </c>
      <c r="M322" s="52" t="s">
        <v>5</v>
      </c>
      <c r="N322" s="54" t="s">
        <v>6</v>
      </c>
      <c r="O322" s="1"/>
      <c r="P322" s="1"/>
    </row>
    <row r="323" spans="1:16" hidden="1" outlineLevel="2" x14ac:dyDescent="0.25">
      <c r="A323" s="75" t="s">
        <v>8</v>
      </c>
      <c r="B323" s="4">
        <v>8</v>
      </c>
      <c r="C323" s="13">
        <f t="shared" ref="C323:C329" si="90">B323*(1+(0.1/(1+$C$322)))</f>
        <v>8.1999999999999993</v>
      </c>
      <c r="D323" s="3">
        <f>ROUND(C323,0)</f>
        <v>8</v>
      </c>
      <c r="E323" s="1"/>
      <c r="F323" s="42">
        <f>D323*'Planned ships &amp; modules'!$B$29</f>
        <v>0</v>
      </c>
      <c r="G323" s="1"/>
      <c r="H323" s="64">
        <f>SUMIFS('Capital Components'!$D:$D,'Capital Components'!$B:$B,H$5,'Capital Components'!$A:$A,$A323)*$D323</f>
        <v>2358824</v>
      </c>
      <c r="I323" s="65">
        <f>SUMIFS('Capital Components'!$D:$D,'Capital Components'!$B:$B,I$5,'Capital Components'!$A:$A,$A323)*$D323</f>
        <v>777984</v>
      </c>
      <c r="J323" s="65">
        <f>SUMIFS('Capital Components'!$D:$D,'Capital Components'!$B:$B,J$5,'Capital Components'!$A:$A,$A323)*$D323</f>
        <v>285296</v>
      </c>
      <c r="K323" s="65">
        <f>SUMIFS('Capital Components'!$D:$D,'Capital Components'!$B:$B,K$5,'Capital Components'!$A:$A,$A323)*$D323</f>
        <v>46456</v>
      </c>
      <c r="L323" s="65">
        <f>SUMIFS('Capital Components'!$D:$D,'Capital Components'!$B:$B,L$5,'Capital Components'!$A:$A,$A323)*$D323</f>
        <v>13280</v>
      </c>
      <c r="M323" s="65">
        <f>SUMIFS('Capital Components'!$D:$D,'Capital Components'!$B:$B,M$5,'Capital Components'!$A:$A,$A323)*$D323</f>
        <v>2384</v>
      </c>
      <c r="N323" s="66">
        <f>SUMIFS('Capital Components'!$D:$D,'Capital Components'!$B:$B,N$5,'Capital Components'!$A:$A,$A323)*$D323</f>
        <v>1008</v>
      </c>
      <c r="O323" s="1"/>
      <c r="P323" s="1"/>
    </row>
    <row r="324" spans="1:16" hidden="1" outlineLevel="2" x14ac:dyDescent="0.25">
      <c r="A324" s="75" t="s">
        <v>9</v>
      </c>
      <c r="B324" s="4">
        <v>34</v>
      </c>
      <c r="C324" s="13">
        <f t="shared" si="90"/>
        <v>34.849999999999994</v>
      </c>
      <c r="D324" s="3">
        <f t="shared" ref="D324:D329" si="91">ROUND(C324,0)</f>
        <v>35</v>
      </c>
      <c r="E324" s="1"/>
      <c r="F324" s="42">
        <f>D324*'Planned ships &amp; modules'!$B$29</f>
        <v>0</v>
      </c>
      <c r="G324" s="1"/>
      <c r="H324" s="55">
        <f>SUMIFS('Capital Components'!$D:$D,'Capital Components'!$B:$B,H$5,'Capital Components'!$A:$A,$A324)*$D324</f>
        <v>27613460</v>
      </c>
      <c r="I324" s="56">
        <f>SUMIFS('Capital Components'!$D:$D,'Capital Components'!$B:$B,I$5,'Capital Components'!$A:$A,$A324)*$D324</f>
        <v>2277310</v>
      </c>
      <c r="J324" s="56">
        <f>SUMIFS('Capital Components'!$D:$D,'Capital Components'!$B:$B,J$5,'Capital Components'!$A:$A,$A324)*$D324</f>
        <v>776895</v>
      </c>
      <c r="K324" s="56">
        <f>SUMIFS('Capital Components'!$D:$D,'Capital Components'!$B:$B,K$5,'Capital Components'!$A:$A,$A324)*$D324</f>
        <v>110600</v>
      </c>
      <c r="L324" s="56">
        <f>SUMIFS('Capital Components'!$D:$D,'Capital Components'!$B:$B,L$5,'Capital Components'!$A:$A,$A324)*$D324</f>
        <v>31500</v>
      </c>
      <c r="M324" s="56">
        <f>SUMIFS('Capital Components'!$D:$D,'Capital Components'!$B:$B,M$5,'Capital Components'!$A:$A,$A324)*$D324</f>
        <v>4515</v>
      </c>
      <c r="N324" s="57">
        <f>SUMIFS('Capital Components'!$D:$D,'Capital Components'!$B:$B,N$5,'Capital Components'!$A:$A,$A324)*$D324</f>
        <v>1015</v>
      </c>
      <c r="O324" s="1"/>
      <c r="P324" s="1"/>
    </row>
    <row r="325" spans="1:16" hidden="1" outlineLevel="2" x14ac:dyDescent="0.25">
      <c r="A325" s="75" t="s">
        <v>11</v>
      </c>
      <c r="B325" s="4">
        <v>6</v>
      </c>
      <c r="C325" s="13">
        <f t="shared" si="90"/>
        <v>6.1499999999999995</v>
      </c>
      <c r="D325" s="3">
        <f t="shared" si="91"/>
        <v>6</v>
      </c>
      <c r="E325" s="1"/>
      <c r="F325" s="42">
        <f>D325*'Planned ships &amp; modules'!$B$29</f>
        <v>0</v>
      </c>
      <c r="G325" s="1"/>
      <c r="H325" s="55">
        <f>SUMIFS('Capital Components'!$D:$D,'Capital Components'!$B:$B,H$5,'Capital Components'!$A:$A,$A325)*$D325</f>
        <v>2314152</v>
      </c>
      <c r="I325" s="56">
        <f>SUMIFS('Capital Components'!$D:$D,'Capital Components'!$B:$B,I$5,'Capital Components'!$A:$A,$A325)*$D325</f>
        <v>601170</v>
      </c>
      <c r="J325" s="56">
        <f>SUMIFS('Capital Components'!$D:$D,'Capital Components'!$B:$B,J$5,'Capital Components'!$A:$A,$A325)*$D325</f>
        <v>238662</v>
      </c>
      <c r="K325" s="56">
        <f>SUMIFS('Capital Components'!$D:$D,'Capital Components'!$B:$B,K$5,'Capital Components'!$A:$A,$A325)*$D325</f>
        <v>35610</v>
      </c>
      <c r="L325" s="56">
        <f>SUMIFS('Capital Components'!$D:$D,'Capital Components'!$B:$B,L$5,'Capital Components'!$A:$A,$A325)*$D325</f>
        <v>10050</v>
      </c>
      <c r="M325" s="56">
        <f>SUMIFS('Capital Components'!$D:$D,'Capital Components'!$B:$B,M$5,'Capital Components'!$A:$A,$A325)*$D325</f>
        <v>1758</v>
      </c>
      <c r="N325" s="57">
        <f>SUMIFS('Capital Components'!$D:$D,'Capital Components'!$B:$B,N$5,'Capital Components'!$A:$A,$A325)*$D325</f>
        <v>798</v>
      </c>
      <c r="O325" s="1"/>
      <c r="P325" s="1"/>
    </row>
    <row r="326" spans="1:16" hidden="1" outlineLevel="2" x14ac:dyDescent="0.25">
      <c r="A326" s="75" t="s">
        <v>12</v>
      </c>
      <c r="B326" s="4">
        <v>14</v>
      </c>
      <c r="C326" s="13">
        <f t="shared" si="90"/>
        <v>14.349999999999998</v>
      </c>
      <c r="D326" s="3">
        <f t="shared" si="91"/>
        <v>14</v>
      </c>
      <c r="E326" s="1"/>
      <c r="F326" s="42">
        <f>D326*'Planned ships &amp; modules'!$B$29</f>
        <v>0</v>
      </c>
      <c r="G326" s="1"/>
      <c r="H326" s="55">
        <f>SUMIFS('Capital Components'!$D:$D,'Capital Components'!$B:$B,H$5,'Capital Components'!$A:$A,$A326)*$D326</f>
        <v>4901008</v>
      </c>
      <c r="I326" s="56">
        <f>SUMIFS('Capital Components'!$D:$D,'Capital Components'!$B:$B,I$5,'Capital Components'!$A:$A,$A326)*$D326</f>
        <v>1183896</v>
      </c>
      <c r="J326" s="56">
        <f>SUMIFS('Capital Components'!$D:$D,'Capital Components'!$B:$B,J$5,'Capital Components'!$A:$A,$A326)*$D326</f>
        <v>476322</v>
      </c>
      <c r="K326" s="56">
        <f>SUMIFS('Capital Components'!$D:$D,'Capital Components'!$B:$B,K$5,'Capital Components'!$A:$A,$A326)*$D326</f>
        <v>64442</v>
      </c>
      <c r="L326" s="56">
        <f>SUMIFS('Capital Components'!$D:$D,'Capital Components'!$B:$B,L$5,'Capital Components'!$A:$A,$A326)*$D326</f>
        <v>19320</v>
      </c>
      <c r="M326" s="56">
        <f>SUMIFS('Capital Components'!$D:$D,'Capital Components'!$B:$B,M$5,'Capital Components'!$A:$A,$A326)*$D326</f>
        <v>3388</v>
      </c>
      <c r="N326" s="57">
        <f>SUMIFS('Capital Components'!$D:$D,'Capital Components'!$B:$B,N$5,'Capital Components'!$A:$A,$A326)*$D326</f>
        <v>1330</v>
      </c>
      <c r="O326" s="1"/>
      <c r="P326" s="1"/>
    </row>
    <row r="327" spans="1:16" hidden="1" outlineLevel="2" x14ac:dyDescent="0.25">
      <c r="A327" s="75" t="s">
        <v>13</v>
      </c>
      <c r="B327" s="4">
        <v>4</v>
      </c>
      <c r="C327" s="13">
        <f t="shared" si="90"/>
        <v>4.0999999999999996</v>
      </c>
      <c r="D327" s="3">
        <f t="shared" si="91"/>
        <v>4</v>
      </c>
      <c r="E327" s="1"/>
      <c r="F327" s="42">
        <f>D327*'Planned ships &amp; modules'!$B$29</f>
        <v>0</v>
      </c>
      <c r="G327" s="1"/>
      <c r="H327" s="55">
        <f>SUMIFS('Capital Components'!$D:$D,'Capital Components'!$B:$B,H$5,'Capital Components'!$A:$A,$A327)*$D327</f>
        <v>2104512</v>
      </c>
      <c r="I327" s="56">
        <f>SUMIFS('Capital Components'!$D:$D,'Capital Components'!$B:$B,I$5,'Capital Components'!$A:$A,$A327)*$D327</f>
        <v>525420</v>
      </c>
      <c r="J327" s="56">
        <f>SUMIFS('Capital Components'!$D:$D,'Capital Components'!$B:$B,J$5,'Capital Components'!$A:$A,$A327)*$D327</f>
        <v>185032</v>
      </c>
      <c r="K327" s="56">
        <f>SUMIFS('Capital Components'!$D:$D,'Capital Components'!$B:$B,K$5,'Capital Components'!$A:$A,$A327)*$D327</f>
        <v>33620</v>
      </c>
      <c r="L327" s="56">
        <f>SUMIFS('Capital Components'!$D:$D,'Capital Components'!$B:$B,L$5,'Capital Components'!$A:$A,$A327)*$D327</f>
        <v>9660</v>
      </c>
      <c r="M327" s="56">
        <f>SUMIFS('Capital Components'!$D:$D,'Capital Components'!$B:$B,M$5,'Capital Components'!$A:$A,$A327)*$D327</f>
        <v>1692</v>
      </c>
      <c r="N327" s="57">
        <f>SUMIFS('Capital Components'!$D:$D,'Capital Components'!$B:$B,N$5,'Capital Components'!$A:$A,$A327)*$D327</f>
        <v>784</v>
      </c>
      <c r="O327" s="1"/>
      <c r="P327" s="1"/>
    </row>
    <row r="328" spans="1:16" hidden="1" outlineLevel="2" x14ac:dyDescent="0.25">
      <c r="A328" s="75" t="s">
        <v>21</v>
      </c>
      <c r="B328" s="4">
        <v>4</v>
      </c>
      <c r="C328" s="13">
        <f t="shared" si="90"/>
        <v>4.0999999999999996</v>
      </c>
      <c r="D328" s="3">
        <f t="shared" si="91"/>
        <v>4</v>
      </c>
      <c r="E328" s="1"/>
      <c r="F328" s="42">
        <f>D328*'Planned ships &amp; modules'!$B$29</f>
        <v>0</v>
      </c>
      <c r="G328" s="1"/>
      <c r="H328" s="55">
        <f>SUMIFS('Capital Components'!$D:$D,'Capital Components'!$B:$B,H$5,'Capital Components'!$A:$A,$A328)*$D328</f>
        <v>1600060</v>
      </c>
      <c r="I328" s="56">
        <f>SUMIFS('Capital Components'!$D:$D,'Capital Components'!$B:$B,I$5,'Capital Components'!$A:$A,$A328)*$D328</f>
        <v>364404</v>
      </c>
      <c r="J328" s="56">
        <f>SUMIFS('Capital Components'!$D:$D,'Capital Components'!$B:$B,J$5,'Capital Components'!$A:$A,$A328)*$D328</f>
        <v>147444</v>
      </c>
      <c r="K328" s="56">
        <f>SUMIFS('Capital Components'!$D:$D,'Capital Components'!$B:$B,K$5,'Capital Components'!$A:$A,$A328)*$D328</f>
        <v>24020</v>
      </c>
      <c r="L328" s="56">
        <f>SUMIFS('Capital Components'!$D:$D,'Capital Components'!$B:$B,L$5,'Capital Components'!$A:$A,$A328)*$D328</f>
        <v>6508</v>
      </c>
      <c r="M328" s="56">
        <f>SUMIFS('Capital Components'!$D:$D,'Capital Components'!$B:$B,M$5,'Capital Components'!$A:$A,$A328)*$D328</f>
        <v>1204</v>
      </c>
      <c r="N328" s="57">
        <f>SUMIFS('Capital Components'!$D:$D,'Capital Components'!$B:$B,N$5,'Capital Components'!$A:$A,$A328)*$D328</f>
        <v>536</v>
      </c>
      <c r="O328" s="1"/>
      <c r="P328" s="1"/>
    </row>
    <row r="329" spans="1:16" ht="15.75" hidden="1" outlineLevel="2" thickBot="1" x14ac:dyDescent="0.3">
      <c r="A329" s="75" t="s">
        <v>23</v>
      </c>
      <c r="B329" s="4">
        <v>6</v>
      </c>
      <c r="C329" s="13">
        <f t="shared" si="90"/>
        <v>6.1499999999999995</v>
      </c>
      <c r="D329" s="3">
        <f t="shared" si="91"/>
        <v>6</v>
      </c>
      <c r="E329" s="1"/>
      <c r="F329" s="42">
        <f>D329*'Planned ships &amp; modules'!$B$29</f>
        <v>0</v>
      </c>
      <c r="G329" s="1"/>
      <c r="H329" s="55">
        <f>SUMIFS('Capital Components'!$D:$D,'Capital Components'!$B:$B,H$5,'Capital Components'!$A:$A,$A329)*$D329</f>
        <v>3120606</v>
      </c>
      <c r="I329" s="56">
        <f>SUMIFS('Capital Components'!$D:$D,'Capital Components'!$B:$B,I$5,'Capital Components'!$A:$A,$A329)*$D329</f>
        <v>1027698</v>
      </c>
      <c r="J329" s="56">
        <f>SUMIFS('Capital Components'!$D:$D,'Capital Components'!$B:$B,J$5,'Capital Components'!$A:$A,$A329)*$D329</f>
        <v>288450</v>
      </c>
      <c r="K329" s="56">
        <f>SUMIFS('Capital Components'!$D:$D,'Capital Components'!$B:$B,K$5,'Capital Components'!$A:$A,$A329)*$D329</f>
        <v>48750</v>
      </c>
      <c r="L329" s="56">
        <f>SUMIFS('Capital Components'!$D:$D,'Capital Components'!$B:$B,L$5,'Capital Components'!$A:$A,$A329)*$D329</f>
        <v>13314</v>
      </c>
      <c r="M329" s="56">
        <f>SUMIFS('Capital Components'!$D:$D,'Capital Components'!$B:$B,M$5,'Capital Components'!$A:$A,$A329)*$D329</f>
        <v>2472</v>
      </c>
      <c r="N329" s="57">
        <f>SUMIFS('Capital Components'!$D:$D,'Capital Components'!$B:$B,N$5,'Capital Components'!$A:$A,$A329)*$D329</f>
        <v>1122</v>
      </c>
      <c r="O329" s="1"/>
      <c r="P329" s="1"/>
    </row>
    <row r="330" spans="1:16" ht="15.75" outlineLevel="1" collapsed="1" thickBot="1" x14ac:dyDescent="0.3">
      <c r="A330" s="1"/>
      <c r="B330" s="1"/>
      <c r="C330" s="1"/>
      <c r="D330" s="1"/>
      <c r="E330" s="1"/>
      <c r="F330" s="1"/>
      <c r="G330" s="1"/>
      <c r="H330" s="49">
        <f>SUM(H323:H329)</f>
        <v>44012622</v>
      </c>
      <c r="I330" s="49">
        <f t="shared" ref="I330:N330" si="92">SUM(I323:I329)</f>
        <v>6757882</v>
      </c>
      <c r="J330" s="49">
        <f t="shared" si="92"/>
        <v>2398101</v>
      </c>
      <c r="K330" s="49">
        <f t="shared" si="92"/>
        <v>363498</v>
      </c>
      <c r="L330" s="49">
        <f t="shared" si="92"/>
        <v>103632</v>
      </c>
      <c r="M330" s="49">
        <f t="shared" si="92"/>
        <v>17413</v>
      </c>
      <c r="N330" s="49">
        <f t="shared" si="92"/>
        <v>6593</v>
      </c>
      <c r="O330" s="67">
        <f>H330*Overview!$B$2+I330*Overview!$B$3+J330*Overview!$B$4+K330*Overview!$B$5+L330*Overview!$B$6+M330*Overview!$B$7+N330*Overview!$B$8</f>
        <v>550193491.8599999</v>
      </c>
      <c r="P330" s="1"/>
    </row>
    <row r="331" spans="1:16" outlineLevel="1" x14ac:dyDescent="0.25">
      <c r="A331" s="1"/>
      <c r="B331" s="1"/>
      <c r="C331" s="1"/>
      <c r="D331" s="1"/>
      <c r="E331" s="1"/>
      <c r="F331" s="1"/>
      <c r="G331" s="1"/>
      <c r="H331" s="58"/>
      <c r="I331" s="58"/>
      <c r="J331" s="58"/>
      <c r="K331" s="58"/>
      <c r="L331" s="58"/>
      <c r="M331" s="58"/>
      <c r="N331" s="58"/>
      <c r="O331" s="1"/>
      <c r="P331" s="1"/>
    </row>
    <row r="332" spans="1:16" x14ac:dyDescent="0.25">
      <c r="A332" s="1"/>
      <c r="B332" s="1"/>
      <c r="C332" s="1"/>
      <c r="D332" s="1"/>
      <c r="E332" s="1"/>
      <c r="F332" s="1"/>
      <c r="G332" s="1"/>
      <c r="H332" s="58"/>
      <c r="I332" s="58"/>
      <c r="J332" s="58"/>
      <c r="K332" s="58"/>
      <c r="L332" s="58"/>
      <c r="M332" s="58"/>
      <c r="N332" s="58"/>
      <c r="O332" s="1"/>
      <c r="P332" s="1"/>
    </row>
    <row r="333" spans="1:16" x14ac:dyDescent="0.25">
      <c r="A333" s="1"/>
      <c r="B333" s="1"/>
      <c r="C333" s="1"/>
      <c r="D333" s="1"/>
      <c r="E333" s="1"/>
      <c r="F333" s="1"/>
      <c r="G333" s="1"/>
      <c r="H333" s="58"/>
      <c r="I333" s="58"/>
      <c r="J333" s="58"/>
      <c r="K333" s="58"/>
      <c r="L333" s="58"/>
      <c r="M333" s="58"/>
      <c r="N333" s="58"/>
      <c r="O333" s="1"/>
      <c r="P333" s="1"/>
    </row>
    <row r="334" spans="1:16" x14ac:dyDescent="0.25">
      <c r="A334" s="1"/>
      <c r="B334" s="1"/>
      <c r="C334" s="1"/>
      <c r="D334" s="1"/>
      <c r="E334" s="1"/>
      <c r="F334" s="1"/>
      <c r="G334" s="1"/>
      <c r="H334" s="58"/>
      <c r="I334" s="58"/>
      <c r="J334" s="58"/>
      <c r="K334" s="58"/>
      <c r="L334" s="58"/>
      <c r="M334" s="58"/>
      <c r="N334" s="58"/>
      <c r="O334" s="1"/>
      <c r="P334" s="1"/>
    </row>
    <row r="335" spans="1:16" x14ac:dyDescent="0.25">
      <c r="A335" s="1"/>
      <c r="B335" s="1"/>
      <c r="C335" s="1"/>
      <c r="D335" s="1"/>
      <c r="E335" s="1"/>
      <c r="F335" s="1"/>
      <c r="G335" s="1"/>
      <c r="H335" s="58"/>
      <c r="I335" s="58"/>
      <c r="J335" s="58"/>
      <c r="K335" s="58"/>
      <c r="L335" s="58"/>
      <c r="M335" s="58"/>
      <c r="N335" s="58"/>
      <c r="O335" s="1"/>
      <c r="P335" s="1"/>
    </row>
    <row r="336" spans="1:16" x14ac:dyDescent="0.25">
      <c r="A336" s="1"/>
      <c r="B336" s="1"/>
      <c r="C336" s="1"/>
      <c r="D336" s="1"/>
      <c r="E336" s="1"/>
      <c r="F336" s="1"/>
      <c r="G336" s="1"/>
      <c r="H336" s="58"/>
      <c r="I336" s="58"/>
      <c r="J336" s="58"/>
      <c r="K336" s="58"/>
      <c r="L336" s="58"/>
      <c r="M336" s="58"/>
      <c r="N336" s="58"/>
      <c r="O336" s="1"/>
      <c r="P336" s="1"/>
    </row>
  </sheetData>
  <sortState ref="A306:B312">
    <sortCondition ref="A306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7"/>
  <sheetViews>
    <sheetView topLeftCell="B1" zoomScale="80" zoomScaleNormal="80" workbookViewId="0">
      <selection activeCell="D265" sqref="D265"/>
    </sheetView>
  </sheetViews>
  <sheetFormatPr defaultRowHeight="15" outlineLevelRow="2" x14ac:dyDescent="0.25"/>
  <cols>
    <col min="1" max="1" width="9.140625" hidden="1" customWidth="1"/>
    <col min="2" max="2" width="31.5703125" customWidth="1"/>
    <col min="3" max="3" width="14.42578125" style="113" customWidth="1"/>
    <col min="4" max="4" width="19" customWidth="1"/>
    <col min="5" max="5" width="9.5703125" customWidth="1"/>
    <col min="7" max="7" width="19" style="80" customWidth="1"/>
    <col min="8" max="8" width="17.28515625" style="80" customWidth="1"/>
    <col min="9" max="9" width="21.140625" style="80" customWidth="1"/>
    <col min="10" max="10" width="9.5703125" style="80" customWidth="1"/>
    <col min="11" max="11" width="6.5703125" style="80" customWidth="1"/>
    <col min="12" max="12" width="14.140625" style="80" customWidth="1"/>
    <col min="13" max="13" width="12.42578125" style="80" customWidth="1"/>
    <col min="14" max="14" width="17.42578125" style="80" customWidth="1"/>
    <col min="15" max="15" width="11" style="80" customWidth="1"/>
  </cols>
  <sheetData>
    <row r="1" spans="1:8" x14ac:dyDescent="0.25">
      <c r="B1" s="1"/>
      <c r="C1" s="114"/>
      <c r="D1" s="1"/>
      <c r="E1" s="1"/>
      <c r="F1" s="1"/>
      <c r="G1" s="1"/>
      <c r="H1" s="1"/>
    </row>
    <row r="2" spans="1:8" ht="20.25" thickBot="1" x14ac:dyDescent="0.35">
      <c r="B2" s="45" t="s">
        <v>83</v>
      </c>
      <c r="C2" s="117"/>
      <c r="D2" s="45"/>
      <c r="E2" s="45"/>
      <c r="F2" s="45"/>
      <c r="G2" s="45"/>
      <c r="H2" s="45"/>
    </row>
    <row r="3" spans="1:8" ht="15.75" thickTop="1" x14ac:dyDescent="0.25">
      <c r="B3" s="1"/>
      <c r="C3" s="114"/>
      <c r="D3" s="1"/>
      <c r="E3" s="1"/>
      <c r="F3" s="1"/>
      <c r="G3" s="1"/>
      <c r="H3" s="1"/>
    </row>
    <row r="4" spans="1:8" outlineLevel="1" x14ac:dyDescent="0.25">
      <c r="B4" s="1"/>
      <c r="C4" s="114"/>
      <c r="D4" s="1"/>
      <c r="E4" s="1"/>
      <c r="F4" s="1"/>
      <c r="G4" s="1"/>
      <c r="H4" s="1"/>
    </row>
    <row r="5" spans="1:8" outlineLevel="1" x14ac:dyDescent="0.25">
      <c r="B5" s="69" t="s">
        <v>80</v>
      </c>
      <c r="C5" s="115"/>
      <c r="D5" s="70">
        <v>0</v>
      </c>
      <c r="E5" s="1"/>
      <c r="F5" s="1"/>
      <c r="G5" s="39" t="s">
        <v>79</v>
      </c>
      <c r="H5" s="1"/>
    </row>
    <row r="6" spans="1:8" hidden="1" outlineLevel="2" x14ac:dyDescent="0.25">
      <c r="A6" s="69" t="s">
        <v>80</v>
      </c>
      <c r="B6" s="68" t="s">
        <v>0</v>
      </c>
      <c r="C6" s="56">
        <v>3085086</v>
      </c>
      <c r="D6" s="119">
        <f t="shared" ref="D6:D12" si="0">C6*(1+(0.1/(1+$D$5)))</f>
        <v>3393594.6</v>
      </c>
      <c r="E6" s="1"/>
      <c r="F6" s="1"/>
      <c r="G6" s="42">
        <f>D6*SUMIF('Planned ships &amp; modules'!D:D,A6,'Planned ships &amp; modules'!E:E)</f>
        <v>0</v>
      </c>
      <c r="H6" s="1"/>
    </row>
    <row r="7" spans="1:8" hidden="1" outlineLevel="2" x14ac:dyDescent="0.25">
      <c r="A7" s="69" t="s">
        <v>80</v>
      </c>
      <c r="B7" s="68" t="s">
        <v>1</v>
      </c>
      <c r="C7" s="56">
        <v>745305</v>
      </c>
      <c r="D7" s="119">
        <f t="shared" si="0"/>
        <v>819835.50000000012</v>
      </c>
      <c r="E7" s="1"/>
      <c r="F7" s="1"/>
      <c r="G7" s="42">
        <f>D7*SUMIF('Planned ships &amp; modules'!D:D,A7,'Planned ships &amp; modules'!E:E)</f>
        <v>0</v>
      </c>
      <c r="H7" s="1"/>
    </row>
    <row r="8" spans="1:8" hidden="1" outlineLevel="2" x14ac:dyDescent="0.25">
      <c r="A8" s="69" t="s">
        <v>80</v>
      </c>
      <c r="B8" s="68" t="s">
        <v>2</v>
      </c>
      <c r="C8" s="56">
        <v>283461</v>
      </c>
      <c r="D8" s="119">
        <f t="shared" si="0"/>
        <v>311807.10000000003</v>
      </c>
      <c r="E8" s="1"/>
      <c r="F8" s="1"/>
      <c r="G8" s="42">
        <f>D8*SUMIF('Planned ships &amp; modules'!D:D,A8,'Planned ships &amp; modules'!E:E)</f>
        <v>0</v>
      </c>
      <c r="H8" s="1"/>
    </row>
    <row r="9" spans="1:8" hidden="1" outlineLevel="2" x14ac:dyDescent="0.25">
      <c r="A9" s="69" t="s">
        <v>80</v>
      </c>
      <c r="B9" s="68" t="s">
        <v>3</v>
      </c>
      <c r="C9" s="56">
        <v>46830</v>
      </c>
      <c r="D9" s="119">
        <f t="shared" si="0"/>
        <v>51513.000000000007</v>
      </c>
      <c r="E9" s="1"/>
      <c r="F9" s="1"/>
      <c r="G9" s="42">
        <f>D9*SUMIF('Planned ships &amp; modules'!D:D,A9,'Planned ships &amp; modules'!E:E)</f>
        <v>0</v>
      </c>
      <c r="H9" s="1"/>
    </row>
    <row r="10" spans="1:8" hidden="1" outlineLevel="2" x14ac:dyDescent="0.25">
      <c r="A10" s="69" t="s">
        <v>80</v>
      </c>
      <c r="B10" s="68" t="s">
        <v>4</v>
      </c>
      <c r="C10" s="56">
        <v>14241</v>
      </c>
      <c r="D10" s="119">
        <f t="shared" si="0"/>
        <v>15665.1</v>
      </c>
      <c r="E10" s="1"/>
      <c r="F10" s="1"/>
      <c r="G10" s="42">
        <f>D10*SUMIF('Planned ships &amp; modules'!D:D,A10,'Planned ships &amp; modules'!E:E)</f>
        <v>0</v>
      </c>
      <c r="H10" s="1"/>
    </row>
    <row r="11" spans="1:8" hidden="1" outlineLevel="2" x14ac:dyDescent="0.25">
      <c r="A11" s="69" t="s">
        <v>80</v>
      </c>
      <c r="B11" s="68" t="s">
        <v>5</v>
      </c>
      <c r="C11" s="56">
        <v>2040</v>
      </c>
      <c r="D11" s="119">
        <f t="shared" si="0"/>
        <v>2244</v>
      </c>
      <c r="E11" s="1"/>
      <c r="F11" s="1"/>
      <c r="G11" s="42">
        <f>D11*SUMIF('Planned ships &amp; modules'!D:D,A11,'Planned ships &amp; modules'!E:E)</f>
        <v>0</v>
      </c>
      <c r="H11" s="1"/>
    </row>
    <row r="12" spans="1:8" hidden="1" outlineLevel="2" x14ac:dyDescent="0.25">
      <c r="A12" s="69" t="s">
        <v>80</v>
      </c>
      <c r="B12" s="68" t="s">
        <v>6</v>
      </c>
      <c r="C12" s="56">
        <v>1020</v>
      </c>
      <c r="D12" s="119">
        <f t="shared" si="0"/>
        <v>1122</v>
      </c>
      <c r="E12" s="1"/>
      <c r="F12" s="1"/>
      <c r="G12" s="42">
        <f>D12*SUMIF('Planned ships &amp; modules'!D:D,A12,'Planned ships &amp; modules'!E:E)</f>
        <v>0</v>
      </c>
      <c r="H12" s="1"/>
    </row>
    <row r="13" spans="1:8" outlineLevel="1" collapsed="1" x14ac:dyDescent="0.25">
      <c r="A13" s="69" t="s">
        <v>80</v>
      </c>
      <c r="B13" s="69" t="s">
        <v>35</v>
      </c>
      <c r="C13" s="115"/>
      <c r="D13" s="84">
        <f>Overview!$B$2*D6+Overview!$B$3*D7+Overview!$B$4*D8+Overview!$B$5*D9+Overview!$B$6*D10+Overview!$B$7*D11+Overview!$B$8*D12</f>
        <v>62155219.434</v>
      </c>
      <c r="E13" s="1"/>
      <c r="F13" s="1"/>
      <c r="G13" s="40">
        <f>SUMIF('Planned ships &amp; modules'!D:D,A13,'Planned ships &amp; modules'!E:E)*D13</f>
        <v>0</v>
      </c>
      <c r="H13" s="1"/>
    </row>
    <row r="14" spans="1:8" outlineLevel="1" x14ac:dyDescent="0.25">
      <c r="B14" s="2"/>
      <c r="C14" s="116"/>
      <c r="D14" s="22"/>
      <c r="E14" s="11"/>
      <c r="F14" s="11"/>
      <c r="G14" s="1"/>
      <c r="H14" s="1"/>
    </row>
    <row r="15" spans="1:8" outlineLevel="1" x14ac:dyDescent="0.25">
      <c r="B15" s="2"/>
      <c r="C15" s="116"/>
      <c r="D15" s="22"/>
      <c r="E15" s="11"/>
      <c r="F15" s="11"/>
      <c r="G15" s="1"/>
      <c r="H15" s="1"/>
    </row>
    <row r="16" spans="1:8" outlineLevel="1" x14ac:dyDescent="0.25">
      <c r="B16" s="69" t="s">
        <v>81</v>
      </c>
      <c r="C16" s="115"/>
      <c r="D16" s="70">
        <v>0</v>
      </c>
      <c r="E16" s="1"/>
      <c r="F16" s="1"/>
      <c r="G16" s="39" t="s">
        <v>79</v>
      </c>
      <c r="H16" s="1"/>
    </row>
    <row r="17" spans="1:10" hidden="1" outlineLevel="2" x14ac:dyDescent="0.25">
      <c r="A17" s="69" t="s">
        <v>81</v>
      </c>
      <c r="B17" s="68" t="s">
        <v>0</v>
      </c>
      <c r="C17" s="56">
        <v>1596850</v>
      </c>
      <c r="D17" s="119">
        <f t="shared" ref="D17" si="1">C17*(1+(0.1/(1+$D$16)))</f>
        <v>1756535.0000000002</v>
      </c>
      <c r="E17" s="1"/>
      <c r="F17" s="1"/>
      <c r="G17" s="42">
        <f>D17*SUMIF('Planned ships &amp; modules'!D:D,A17,'Planned ships &amp; modules'!E:E)</f>
        <v>0</v>
      </c>
      <c r="H17" s="1"/>
    </row>
    <row r="18" spans="1:10" hidden="1" outlineLevel="2" x14ac:dyDescent="0.25">
      <c r="A18" s="69" t="s">
        <v>81</v>
      </c>
      <c r="B18" s="68" t="s">
        <v>1</v>
      </c>
      <c r="C18" s="56">
        <v>375022</v>
      </c>
      <c r="D18" s="119">
        <f>C18*(1+(0.1/(1+$D$16)))</f>
        <v>412524.2</v>
      </c>
      <c r="E18" s="1"/>
      <c r="F18" s="1"/>
      <c r="G18" s="42">
        <f>D18*SUMIF('Planned ships &amp; modules'!D:D,A18,'Planned ships &amp; modules'!E:E)</f>
        <v>0</v>
      </c>
      <c r="H18" s="1"/>
    </row>
    <row r="19" spans="1:10" hidden="1" outlineLevel="2" x14ac:dyDescent="0.25">
      <c r="A19" s="69" t="s">
        <v>81</v>
      </c>
      <c r="B19" s="68" t="s">
        <v>2</v>
      </c>
      <c r="C19" s="56">
        <v>146220</v>
      </c>
      <c r="D19" s="119">
        <f t="shared" ref="D19:D23" si="2">C19*(1+(0.1/(1+$D$16)))</f>
        <v>160842</v>
      </c>
      <c r="E19" s="1"/>
      <c r="F19" s="1"/>
      <c r="G19" s="42">
        <f>D19*SUMIF('Planned ships &amp; modules'!D:D,A19,'Planned ships &amp; modules'!E:E)</f>
        <v>0</v>
      </c>
      <c r="H19" s="1"/>
    </row>
    <row r="20" spans="1:10" hidden="1" outlineLevel="2" x14ac:dyDescent="0.25">
      <c r="A20" s="69" t="s">
        <v>81</v>
      </c>
      <c r="B20" s="68" t="s">
        <v>3</v>
      </c>
      <c r="C20" s="56">
        <v>23992</v>
      </c>
      <c r="D20" s="119">
        <f t="shared" si="2"/>
        <v>26391.200000000001</v>
      </c>
      <c r="E20" s="1"/>
      <c r="F20" s="1"/>
      <c r="G20" s="42">
        <f>D20*SUMIF('Planned ships &amp; modules'!D:D,A20,'Planned ships &amp; modules'!E:E)</f>
        <v>0</v>
      </c>
      <c r="H20" s="1"/>
    </row>
    <row r="21" spans="1:10" hidden="1" outlineLevel="2" x14ac:dyDescent="0.25">
      <c r="A21" s="69" t="s">
        <v>81</v>
      </c>
      <c r="B21" s="68" t="s">
        <v>4</v>
      </c>
      <c r="C21" s="56">
        <v>7225</v>
      </c>
      <c r="D21" s="119">
        <f t="shared" si="2"/>
        <v>7947.5000000000009</v>
      </c>
      <c r="E21" s="1"/>
      <c r="F21" s="1"/>
      <c r="G21" s="42">
        <f>D21*SUMIF('Planned ships &amp; modules'!D:D,A21,'Planned ships &amp; modules'!E:E)</f>
        <v>0</v>
      </c>
      <c r="H21" s="1"/>
    </row>
    <row r="22" spans="1:10" hidden="1" outlineLevel="2" x14ac:dyDescent="0.25">
      <c r="A22" s="69" t="s">
        <v>81</v>
      </c>
      <c r="B22" s="68" t="s">
        <v>5</v>
      </c>
      <c r="C22" s="56">
        <v>1150</v>
      </c>
      <c r="D22" s="119">
        <f t="shared" si="2"/>
        <v>1265</v>
      </c>
      <c r="E22" s="1"/>
      <c r="F22" s="1"/>
      <c r="G22" s="42">
        <f>D22*SUMIF('Planned ships &amp; modules'!D:D,A22,'Planned ships &amp; modules'!E:E)</f>
        <v>0</v>
      </c>
      <c r="H22" s="1"/>
    </row>
    <row r="23" spans="1:10" hidden="1" outlineLevel="2" x14ac:dyDescent="0.25">
      <c r="A23" s="69" t="s">
        <v>81</v>
      </c>
      <c r="B23" s="68" t="s">
        <v>6</v>
      </c>
      <c r="C23" s="56">
        <v>513</v>
      </c>
      <c r="D23" s="119">
        <f t="shared" si="2"/>
        <v>564.30000000000007</v>
      </c>
      <c r="E23" s="1"/>
      <c r="F23" s="1"/>
      <c r="G23" s="42">
        <f>D23*SUMIF('Planned ships &amp; modules'!D:D,A23,'Planned ships &amp; modules'!E:E)</f>
        <v>0</v>
      </c>
      <c r="H23" s="1"/>
    </row>
    <row r="24" spans="1:10" outlineLevel="1" collapsed="1" x14ac:dyDescent="0.25">
      <c r="A24" s="69" t="s">
        <v>81</v>
      </c>
      <c r="B24" s="69" t="s">
        <v>35</v>
      </c>
      <c r="C24" s="115"/>
      <c r="D24" s="84">
        <f>Overview!$B$2*D17+Overview!$B$3*D18+Overview!$B$4*D19+Overview!$B$5*D20+Overview!$B$6*D21+Overview!$B$7*D22+Overview!$B$8*D23</f>
        <v>31906916.954000004</v>
      </c>
      <c r="E24" s="1"/>
      <c r="F24" s="1"/>
      <c r="G24" s="40">
        <f>SUMIF('Planned ships &amp; modules'!D:D,A24,'Planned ships &amp; modules'!E:E)*D24</f>
        <v>0</v>
      </c>
      <c r="H24" s="1"/>
    </row>
    <row r="25" spans="1:10" outlineLevel="1" x14ac:dyDescent="0.25">
      <c r="B25" s="2"/>
      <c r="C25" s="116"/>
      <c r="D25" s="22"/>
      <c r="E25" s="11"/>
      <c r="F25" s="11"/>
      <c r="G25" s="2"/>
      <c r="H25" s="29"/>
      <c r="I25" s="37"/>
      <c r="J25" s="31"/>
    </row>
    <row r="26" spans="1:10" outlineLevel="1" x14ac:dyDescent="0.25">
      <c r="B26" s="2"/>
      <c r="C26" s="116"/>
      <c r="D26" s="22"/>
      <c r="E26" s="11"/>
      <c r="F26" s="11"/>
      <c r="G26" s="2"/>
      <c r="H26" s="29"/>
      <c r="I26" s="37"/>
      <c r="J26" s="31"/>
    </row>
    <row r="27" spans="1:10" outlineLevel="1" x14ac:dyDescent="0.25">
      <c r="B27" s="69" t="s">
        <v>82</v>
      </c>
      <c r="C27" s="69"/>
      <c r="D27" s="70">
        <v>0</v>
      </c>
      <c r="E27" s="1"/>
      <c r="F27" s="11"/>
      <c r="G27" s="39" t="s">
        <v>79</v>
      </c>
      <c r="H27" s="29"/>
      <c r="I27" s="37"/>
      <c r="J27" s="31"/>
    </row>
    <row r="28" spans="1:10" hidden="1" outlineLevel="2" x14ac:dyDescent="0.25">
      <c r="A28" s="69" t="s">
        <v>82</v>
      </c>
      <c r="B28" s="68" t="s">
        <v>0</v>
      </c>
      <c r="C28" s="8">
        <v>1596850</v>
      </c>
      <c r="D28" s="119">
        <f t="shared" ref="D28:D34" si="3">C28*(1+(0.1/(1+$D$5)))</f>
        <v>1756535.0000000002</v>
      </c>
      <c r="E28" s="1"/>
      <c r="F28" s="11"/>
      <c r="G28" s="42">
        <f>D28*SUMIF('Planned ships &amp; modules'!D:D,A28,'Planned ships &amp; modules'!E:E)</f>
        <v>0</v>
      </c>
      <c r="H28" s="29"/>
      <c r="I28" s="37"/>
      <c r="J28" s="31"/>
    </row>
    <row r="29" spans="1:10" hidden="1" outlineLevel="2" x14ac:dyDescent="0.25">
      <c r="A29" s="69" t="s">
        <v>82</v>
      </c>
      <c r="B29" s="68" t="s">
        <v>1</v>
      </c>
      <c r="C29" s="8">
        <v>375022</v>
      </c>
      <c r="D29" s="119">
        <f t="shared" si="3"/>
        <v>412524.2</v>
      </c>
      <c r="E29" s="1"/>
      <c r="F29" s="11"/>
      <c r="G29" s="42">
        <f>D29*SUMIF('Planned ships &amp; modules'!D:D,A29,'Planned ships &amp; modules'!E:E)</f>
        <v>0</v>
      </c>
      <c r="H29" s="29"/>
      <c r="I29" s="37"/>
      <c r="J29" s="31"/>
    </row>
    <row r="30" spans="1:10" hidden="1" outlineLevel="2" x14ac:dyDescent="0.25">
      <c r="A30" s="69" t="s">
        <v>82</v>
      </c>
      <c r="B30" s="68" t="s">
        <v>2</v>
      </c>
      <c r="C30" s="8">
        <v>146220</v>
      </c>
      <c r="D30" s="119">
        <f t="shared" si="3"/>
        <v>160842</v>
      </c>
      <c r="E30" s="1"/>
      <c r="F30" s="11"/>
      <c r="G30" s="42">
        <f>D30*SUMIF('Planned ships &amp; modules'!D:D,A30,'Planned ships &amp; modules'!E:E)</f>
        <v>0</v>
      </c>
      <c r="H30" s="29"/>
      <c r="I30" s="37"/>
      <c r="J30" s="31"/>
    </row>
    <row r="31" spans="1:10" hidden="1" outlineLevel="2" x14ac:dyDescent="0.25">
      <c r="A31" s="69" t="s">
        <v>82</v>
      </c>
      <c r="B31" s="68" t="s">
        <v>3</v>
      </c>
      <c r="C31" s="8">
        <v>23992</v>
      </c>
      <c r="D31" s="119">
        <f t="shared" si="3"/>
        <v>26391.200000000001</v>
      </c>
      <c r="E31" s="1"/>
      <c r="F31" s="11"/>
      <c r="G31" s="42">
        <f>D31*SUMIF('Planned ships &amp; modules'!D:D,A31,'Planned ships &amp; modules'!E:E)</f>
        <v>0</v>
      </c>
      <c r="H31" s="29"/>
      <c r="I31" s="37"/>
      <c r="J31" s="31"/>
    </row>
    <row r="32" spans="1:10" hidden="1" outlineLevel="2" x14ac:dyDescent="0.25">
      <c r="A32" s="69" t="s">
        <v>82</v>
      </c>
      <c r="B32" s="68" t="s">
        <v>4</v>
      </c>
      <c r="C32" s="8">
        <v>7225</v>
      </c>
      <c r="D32" s="119">
        <f t="shared" si="3"/>
        <v>7947.5000000000009</v>
      </c>
      <c r="E32" s="1"/>
      <c r="F32" s="11"/>
      <c r="G32" s="42">
        <f>D32*SUMIF('Planned ships &amp; modules'!D:D,A32,'Planned ships &amp; modules'!E:E)</f>
        <v>0</v>
      </c>
      <c r="H32" s="29"/>
      <c r="I32" s="37"/>
      <c r="J32" s="31"/>
    </row>
    <row r="33" spans="1:10" hidden="1" outlineLevel="2" x14ac:dyDescent="0.25">
      <c r="A33" s="69" t="s">
        <v>82</v>
      </c>
      <c r="B33" s="68" t="s">
        <v>5</v>
      </c>
      <c r="C33" s="8">
        <v>1150</v>
      </c>
      <c r="D33" s="119">
        <f t="shared" si="3"/>
        <v>1265</v>
      </c>
      <c r="E33" s="1"/>
      <c r="F33" s="11"/>
      <c r="G33" s="42">
        <f>D33*SUMIF('Planned ships &amp; modules'!D:D,A33,'Planned ships &amp; modules'!E:E)</f>
        <v>0</v>
      </c>
      <c r="H33" s="29"/>
      <c r="I33" s="37"/>
      <c r="J33" s="31"/>
    </row>
    <row r="34" spans="1:10" hidden="1" outlineLevel="2" x14ac:dyDescent="0.25">
      <c r="A34" s="69" t="s">
        <v>82</v>
      </c>
      <c r="B34" s="68" t="s">
        <v>6</v>
      </c>
      <c r="C34" s="8">
        <v>513</v>
      </c>
      <c r="D34" s="119">
        <f t="shared" si="3"/>
        <v>564.30000000000007</v>
      </c>
      <c r="E34" s="1"/>
      <c r="F34" s="11"/>
      <c r="G34" s="42">
        <f>D34*SUMIF('Planned ships &amp; modules'!D:D,A34,'Planned ships &amp; modules'!E:E)</f>
        <v>0</v>
      </c>
      <c r="H34" s="29"/>
      <c r="I34" s="37"/>
      <c r="J34" s="31"/>
    </row>
    <row r="35" spans="1:10" outlineLevel="1" collapsed="1" x14ac:dyDescent="0.25">
      <c r="A35" s="69" t="s">
        <v>82</v>
      </c>
      <c r="B35" s="69" t="s">
        <v>35</v>
      </c>
      <c r="C35" s="81"/>
      <c r="D35" s="84">
        <f>Overview!$B$2*D28+Overview!$B$3*D29+Overview!$B$4*D30+Overview!$B$5*D31+Overview!$B$6*D32+Overview!$B$7*D33+Overview!$B$8*D34</f>
        <v>31906916.954000004</v>
      </c>
      <c r="E35" s="1"/>
      <c r="F35" s="11"/>
      <c r="G35" s="40">
        <f>SUMIF('Planned ships &amp; modules'!D:D,A35,'Planned ships &amp; modules'!E:E)*D35</f>
        <v>0</v>
      </c>
      <c r="H35" s="29"/>
      <c r="I35" s="37"/>
      <c r="J35" s="31"/>
    </row>
    <row r="36" spans="1:10" outlineLevel="1" x14ac:dyDescent="0.25">
      <c r="B36" s="122"/>
      <c r="C36" s="123"/>
      <c r="D36" s="124"/>
      <c r="E36" s="1"/>
      <c r="F36" s="11"/>
      <c r="G36" s="2"/>
      <c r="H36" s="29"/>
      <c r="I36" s="37"/>
      <c r="J36" s="31"/>
    </row>
    <row r="37" spans="1:10" x14ac:dyDescent="0.25">
      <c r="B37" s="122"/>
      <c r="C37" s="123"/>
      <c r="D37" s="124"/>
      <c r="E37" s="1"/>
      <c r="F37" s="11"/>
      <c r="G37" s="2"/>
      <c r="H37" s="29"/>
      <c r="I37" s="37"/>
      <c r="J37" s="31"/>
    </row>
    <row r="38" spans="1:10" ht="20.25" thickBot="1" x14ac:dyDescent="0.35">
      <c r="B38" s="45" t="s">
        <v>84</v>
      </c>
      <c r="C38" s="117"/>
      <c r="D38" s="118"/>
      <c r="E38" s="45"/>
      <c r="F38" s="45"/>
      <c r="G38" s="45"/>
      <c r="H38" s="118"/>
      <c r="I38" s="37"/>
      <c r="J38" s="31"/>
    </row>
    <row r="39" spans="1:10" ht="15.75" thickTop="1" x14ac:dyDescent="0.25">
      <c r="B39" s="2"/>
      <c r="C39" s="116"/>
      <c r="D39" s="22"/>
      <c r="E39" s="11"/>
      <c r="F39" s="11"/>
      <c r="G39" s="2"/>
      <c r="H39" s="29"/>
      <c r="I39" s="37"/>
      <c r="J39" s="31"/>
    </row>
    <row r="40" spans="1:10" outlineLevel="1" x14ac:dyDescent="0.25">
      <c r="B40" s="2"/>
      <c r="C40" s="116"/>
      <c r="D40" s="22"/>
      <c r="E40" s="11"/>
      <c r="F40" s="11"/>
      <c r="G40" s="2"/>
      <c r="H40" s="29"/>
      <c r="I40" s="37"/>
      <c r="J40" s="31"/>
    </row>
    <row r="41" spans="1:10" outlineLevel="1" x14ac:dyDescent="0.25">
      <c r="B41" s="69" t="s">
        <v>85</v>
      </c>
      <c r="C41" s="115"/>
      <c r="D41" s="70">
        <v>0</v>
      </c>
      <c r="E41" s="1"/>
      <c r="F41" s="1"/>
      <c r="G41" s="39" t="s">
        <v>79</v>
      </c>
      <c r="H41" s="1"/>
    </row>
    <row r="42" spans="1:10" hidden="1" outlineLevel="2" x14ac:dyDescent="0.25">
      <c r="A42" s="69" t="s">
        <v>85</v>
      </c>
      <c r="B42" s="68" t="s">
        <v>0</v>
      </c>
      <c r="C42" s="56">
        <v>3443505</v>
      </c>
      <c r="D42" s="119">
        <f t="shared" ref="D42:D48" si="4">C42*(1+(0.1/(1+$D$41)))</f>
        <v>3787855.5000000005</v>
      </c>
      <c r="E42" s="1"/>
      <c r="F42" s="1"/>
      <c r="G42" s="42">
        <f>D42*SUMIF('Planned ships &amp; modules'!D:D,A42,'Planned ships &amp; modules'!E:E)</f>
        <v>0</v>
      </c>
      <c r="H42" s="1"/>
    </row>
    <row r="43" spans="1:10" hidden="1" outlineLevel="2" x14ac:dyDescent="0.25">
      <c r="A43" s="69" t="s">
        <v>85</v>
      </c>
      <c r="B43" s="68" t="s">
        <v>1</v>
      </c>
      <c r="C43" s="56">
        <v>745290</v>
      </c>
      <c r="D43" s="119">
        <f t="shared" si="4"/>
        <v>819819.00000000012</v>
      </c>
      <c r="E43" s="1"/>
      <c r="F43" s="1"/>
      <c r="G43" s="42">
        <f>D43*SUMIF('Planned ships &amp; modules'!D:D,A43,'Planned ships &amp; modules'!E:E)</f>
        <v>0</v>
      </c>
      <c r="H43" s="1"/>
    </row>
    <row r="44" spans="1:10" hidden="1" outlineLevel="2" x14ac:dyDescent="0.25">
      <c r="A44" s="69" t="s">
        <v>85</v>
      </c>
      <c r="B44" s="68" t="s">
        <v>2</v>
      </c>
      <c r="C44" s="56">
        <v>307941</v>
      </c>
      <c r="D44" s="119">
        <f t="shared" si="4"/>
        <v>338735.10000000003</v>
      </c>
      <c r="E44" s="1"/>
      <c r="F44" s="1"/>
      <c r="G44" s="42">
        <f>D44*SUMIF('Planned ships &amp; modules'!D:D,A44,'Planned ships &amp; modules'!E:E)</f>
        <v>0</v>
      </c>
      <c r="H44" s="1"/>
    </row>
    <row r="45" spans="1:10" hidden="1" outlineLevel="2" x14ac:dyDescent="0.25">
      <c r="A45" s="69" t="s">
        <v>85</v>
      </c>
      <c r="B45" s="68" t="s">
        <v>3</v>
      </c>
      <c r="C45" s="56">
        <v>50565</v>
      </c>
      <c r="D45" s="119">
        <f t="shared" si="4"/>
        <v>55621.500000000007</v>
      </c>
      <c r="E45" s="1"/>
      <c r="F45" s="1"/>
      <c r="G45" s="42">
        <f>D45*SUMIF('Planned ships &amp; modules'!D:D,A45,'Planned ships &amp; modules'!E:E)</f>
        <v>0</v>
      </c>
      <c r="H45" s="1"/>
    </row>
    <row r="46" spans="1:10" hidden="1" outlineLevel="2" x14ac:dyDescent="0.25">
      <c r="A46" s="69" t="s">
        <v>85</v>
      </c>
      <c r="B46" s="68" t="s">
        <v>4</v>
      </c>
      <c r="C46" s="56">
        <v>14790</v>
      </c>
      <c r="D46" s="119">
        <f t="shared" si="4"/>
        <v>16269.000000000002</v>
      </c>
      <c r="E46" s="1"/>
      <c r="F46" s="1"/>
      <c r="G46" s="42">
        <f>D46*SUMIF('Planned ships &amp; modules'!D:D,A46,'Planned ships &amp; modules'!E:E)</f>
        <v>0</v>
      </c>
      <c r="H46" s="1"/>
    </row>
    <row r="47" spans="1:10" hidden="1" outlineLevel="2" x14ac:dyDescent="0.25">
      <c r="A47" s="69" t="s">
        <v>85</v>
      </c>
      <c r="B47" s="68" t="s">
        <v>5</v>
      </c>
      <c r="C47" s="56">
        <v>2460</v>
      </c>
      <c r="D47" s="119">
        <f t="shared" si="4"/>
        <v>2706</v>
      </c>
      <c r="E47" s="1"/>
      <c r="F47" s="1"/>
      <c r="G47" s="42">
        <f>D47*SUMIF('Planned ships &amp; modules'!D:D,A47,'Planned ships &amp; modules'!E:E)</f>
        <v>0</v>
      </c>
      <c r="H47" s="1"/>
    </row>
    <row r="48" spans="1:10" hidden="1" outlineLevel="2" x14ac:dyDescent="0.25">
      <c r="A48" s="69" t="s">
        <v>85</v>
      </c>
      <c r="B48" s="68" t="s">
        <v>6</v>
      </c>
      <c r="C48" s="56">
        <v>1125</v>
      </c>
      <c r="D48" s="119">
        <f t="shared" si="4"/>
        <v>1237.5</v>
      </c>
      <c r="E48" s="1"/>
      <c r="F48" s="1"/>
      <c r="G48" s="42">
        <f>D48*SUMIF('Planned ships &amp; modules'!D:D,A48,'Planned ships &amp; modules'!E:E)</f>
        <v>0</v>
      </c>
      <c r="H48" s="1"/>
    </row>
    <row r="49" spans="1:11" outlineLevel="1" collapsed="1" x14ac:dyDescent="0.25">
      <c r="A49" s="69" t="s">
        <v>85</v>
      </c>
      <c r="B49" s="69" t="s">
        <v>35</v>
      </c>
      <c r="C49" s="115"/>
      <c r="D49" s="84">
        <f>Overview!$B$2*D42+Overview!$B$3*D43+Overview!$B$4*D44+Overview!$B$5*D45+Overview!$B$6*D46+Overview!$B$7*D47+Overview!$B$8*D48</f>
        <v>66822925.652999997</v>
      </c>
      <c r="E49" s="1"/>
      <c r="F49" s="1"/>
      <c r="G49" s="40">
        <f>SUMIF('Planned ships &amp; modules'!D:D,A49,'Planned ships &amp; modules'!E:E)*D49</f>
        <v>0</v>
      </c>
      <c r="H49" s="1"/>
    </row>
    <row r="50" spans="1:11" outlineLevel="1" x14ac:dyDescent="0.25">
      <c r="B50" s="2"/>
      <c r="C50" s="116"/>
      <c r="D50" s="22"/>
      <c r="E50" s="11"/>
      <c r="F50" s="11"/>
      <c r="G50" s="1"/>
      <c r="H50" s="29"/>
      <c r="I50" s="37"/>
      <c r="J50" s="31"/>
      <c r="K50" s="32"/>
    </row>
    <row r="51" spans="1:11" outlineLevel="1" x14ac:dyDescent="0.25">
      <c r="B51" s="2"/>
      <c r="C51" s="116"/>
      <c r="D51" s="22"/>
      <c r="E51" s="11"/>
      <c r="F51" s="11"/>
      <c r="G51" s="1"/>
      <c r="H51" s="29"/>
      <c r="I51" s="37"/>
      <c r="K51" s="32"/>
    </row>
    <row r="52" spans="1:11" outlineLevel="1" x14ac:dyDescent="0.25">
      <c r="B52" s="69" t="s">
        <v>86</v>
      </c>
      <c r="C52" s="115"/>
      <c r="D52" s="70">
        <v>0</v>
      </c>
      <c r="E52" s="1"/>
      <c r="F52" s="1"/>
      <c r="G52" s="39" t="s">
        <v>79</v>
      </c>
      <c r="H52" s="1"/>
    </row>
    <row r="53" spans="1:11" hidden="1" outlineLevel="2" x14ac:dyDescent="0.25">
      <c r="A53" s="69" t="s">
        <v>86</v>
      </c>
      <c r="B53" s="68" t="s">
        <v>0</v>
      </c>
      <c r="C53" s="56">
        <v>1425827</v>
      </c>
      <c r="D53" s="119">
        <f t="shared" ref="D53:D59" si="5">C53*(1+(0.1/(1+$D$52)))</f>
        <v>1568409.7000000002</v>
      </c>
      <c r="E53" s="1"/>
      <c r="F53" s="1"/>
      <c r="G53" s="42">
        <f>D53*SUMIF('Planned ships &amp; modules'!D:D,A53,'Planned ships &amp; modules'!E:E)</f>
        <v>0</v>
      </c>
      <c r="H53" s="1"/>
    </row>
    <row r="54" spans="1:11" hidden="1" outlineLevel="2" x14ac:dyDescent="0.25">
      <c r="A54" s="69" t="s">
        <v>86</v>
      </c>
      <c r="B54" s="68" t="s">
        <v>1</v>
      </c>
      <c r="C54" s="56">
        <v>230006</v>
      </c>
      <c r="D54" s="119">
        <f t="shared" si="5"/>
        <v>253006.60000000003</v>
      </c>
      <c r="E54" s="1"/>
      <c r="F54" s="1"/>
      <c r="G54" s="42">
        <f>D54*SUMIF('Planned ships &amp; modules'!D:D,A54,'Planned ships &amp; modules'!E:E)</f>
        <v>0</v>
      </c>
      <c r="H54" s="1"/>
    </row>
    <row r="55" spans="1:11" hidden="1" outlineLevel="2" x14ac:dyDescent="0.25">
      <c r="A55" s="69" t="s">
        <v>86</v>
      </c>
      <c r="B55" s="68" t="s">
        <v>2</v>
      </c>
      <c r="C55" s="56">
        <v>118082</v>
      </c>
      <c r="D55" s="119">
        <f t="shared" si="5"/>
        <v>129890.20000000001</v>
      </c>
      <c r="E55" s="1"/>
      <c r="F55" s="1"/>
      <c r="G55" s="42">
        <f>D55*SUMIF('Planned ships &amp; modules'!D:D,A55,'Planned ships &amp; modules'!E:E)</f>
        <v>0</v>
      </c>
      <c r="H55" s="1"/>
    </row>
    <row r="56" spans="1:11" hidden="1" outlineLevel="2" x14ac:dyDescent="0.25">
      <c r="A56" s="69" t="s">
        <v>86</v>
      </c>
      <c r="B56" s="68" t="s">
        <v>3</v>
      </c>
      <c r="C56" s="56">
        <v>28974</v>
      </c>
      <c r="D56" s="119">
        <f t="shared" si="5"/>
        <v>31871.4</v>
      </c>
      <c r="E56" s="1"/>
      <c r="F56" s="1"/>
      <c r="G56" s="42">
        <f>D56*SUMIF('Planned ships &amp; modules'!D:D,A56,'Planned ships &amp; modules'!E:E)</f>
        <v>0</v>
      </c>
      <c r="H56" s="1"/>
    </row>
    <row r="57" spans="1:11" hidden="1" outlineLevel="2" x14ac:dyDescent="0.25">
      <c r="A57" s="69" t="s">
        <v>86</v>
      </c>
      <c r="B57" s="68" t="s">
        <v>4</v>
      </c>
      <c r="C57" s="56">
        <v>7812</v>
      </c>
      <c r="D57" s="119">
        <f t="shared" si="5"/>
        <v>8593.2000000000007</v>
      </c>
      <c r="E57" s="1"/>
      <c r="F57" s="1"/>
      <c r="G57" s="42">
        <f>D57*SUMIF('Planned ships &amp; modules'!D:D,A57,'Planned ships &amp; modules'!E:E)</f>
        <v>0</v>
      </c>
      <c r="H57" s="1"/>
    </row>
    <row r="58" spans="1:11" hidden="1" outlineLevel="2" x14ac:dyDescent="0.25">
      <c r="A58" s="69" t="s">
        <v>86</v>
      </c>
      <c r="B58" s="68" t="s">
        <v>5</v>
      </c>
      <c r="C58" s="56">
        <v>977</v>
      </c>
      <c r="D58" s="119">
        <f t="shared" si="5"/>
        <v>1074.7</v>
      </c>
      <c r="E58" s="1"/>
      <c r="F58" s="1"/>
      <c r="G58" s="42">
        <f>D58*SUMIF('Planned ships &amp; modules'!D:D,A58,'Planned ships &amp; modules'!E:E)</f>
        <v>0</v>
      </c>
      <c r="H58" s="1"/>
    </row>
    <row r="59" spans="1:11" hidden="1" outlineLevel="2" x14ac:dyDescent="0.25">
      <c r="A59" s="69" t="s">
        <v>86</v>
      </c>
      <c r="B59" s="68" t="s">
        <v>6</v>
      </c>
      <c r="C59" s="56">
        <v>791</v>
      </c>
      <c r="D59" s="119">
        <f t="shared" si="5"/>
        <v>870.1</v>
      </c>
      <c r="E59" s="1"/>
      <c r="F59" s="1"/>
      <c r="G59" s="42">
        <f>D59*SUMIF('Planned ships &amp; modules'!D:D,A59,'Planned ships &amp; modules'!E:E)</f>
        <v>0</v>
      </c>
      <c r="H59" s="1"/>
    </row>
    <row r="60" spans="1:11" outlineLevel="1" collapsed="1" x14ac:dyDescent="0.25">
      <c r="A60" s="69" t="s">
        <v>86</v>
      </c>
      <c r="B60" s="69" t="s">
        <v>35</v>
      </c>
      <c r="C60" s="115"/>
      <c r="D60" s="84">
        <f>Overview!$B$2*D53+Overview!$B$3*D54+Overview!$B$4*D55+Overview!$B$5*D56+Overview!$B$6*D57+Overview!$B$7*D58+Overview!$B$8*D59</f>
        <v>29122056.106000006</v>
      </c>
      <c r="E60" s="1"/>
      <c r="F60" s="1"/>
      <c r="G60" s="40">
        <f>SUMIF('Planned ships &amp; modules'!D:D,A60,'Planned ships &amp; modules'!E:E)*D60</f>
        <v>0</v>
      </c>
      <c r="H60" s="1"/>
    </row>
    <row r="61" spans="1:11" outlineLevel="1" x14ac:dyDescent="0.25">
      <c r="B61" s="2"/>
      <c r="C61" s="116"/>
      <c r="D61" s="22"/>
      <c r="E61" s="11"/>
      <c r="F61" s="11"/>
      <c r="G61" s="2"/>
      <c r="H61" s="1"/>
    </row>
    <row r="62" spans="1:11" outlineLevel="1" x14ac:dyDescent="0.25">
      <c r="B62" s="2"/>
      <c r="C62" s="116"/>
      <c r="D62" s="22"/>
      <c r="E62" s="11"/>
      <c r="F62" s="11"/>
      <c r="G62" s="2"/>
      <c r="H62" s="1"/>
    </row>
    <row r="63" spans="1:11" outlineLevel="1" x14ac:dyDescent="0.25">
      <c r="B63" s="69" t="s">
        <v>87</v>
      </c>
      <c r="C63" s="115"/>
      <c r="D63" s="70">
        <v>35</v>
      </c>
      <c r="E63" s="1"/>
      <c r="F63" s="1"/>
      <c r="G63" s="39" t="s">
        <v>79</v>
      </c>
      <c r="H63" s="1"/>
    </row>
    <row r="64" spans="1:11" hidden="1" outlineLevel="2" x14ac:dyDescent="0.25">
      <c r="A64" s="69" t="s">
        <v>87</v>
      </c>
      <c r="B64" s="68" t="s">
        <v>0</v>
      </c>
      <c r="C64" s="56">
        <v>1981276</v>
      </c>
      <c r="D64" s="119">
        <f t="shared" ref="D64:D65" si="6">C64*(1+(0.1/(1+$D$63)))</f>
        <v>1986779.5444444444</v>
      </c>
      <c r="E64" s="1"/>
      <c r="F64" s="1"/>
      <c r="G64" s="42">
        <f>D64*SUMIF('Planned ships &amp; modules'!D:D,A64,'Planned ships &amp; modules'!E:E)</f>
        <v>0</v>
      </c>
      <c r="H64" s="1"/>
    </row>
    <row r="65" spans="1:8" hidden="1" outlineLevel="2" x14ac:dyDescent="0.25">
      <c r="A65" s="69" t="s">
        <v>87</v>
      </c>
      <c r="B65" s="68" t="s">
        <v>1</v>
      </c>
      <c r="C65" s="56">
        <v>390711</v>
      </c>
      <c r="D65" s="119">
        <f t="shared" si="6"/>
        <v>391796.30833333335</v>
      </c>
      <c r="E65" s="1"/>
      <c r="F65" s="1"/>
      <c r="G65" s="42">
        <f>D65*SUMIF('Planned ships &amp; modules'!D:D,A65,'Planned ships &amp; modules'!E:E)</f>
        <v>0</v>
      </c>
      <c r="H65" s="1"/>
    </row>
    <row r="66" spans="1:8" hidden="1" outlineLevel="2" x14ac:dyDescent="0.25">
      <c r="A66" s="69" t="s">
        <v>87</v>
      </c>
      <c r="B66" s="68" t="s">
        <v>2</v>
      </c>
      <c r="C66" s="56">
        <v>99071</v>
      </c>
      <c r="D66" s="119">
        <f>C66*(1+(0.1/(1+$D$63)))</f>
        <v>99346.197222222225</v>
      </c>
      <c r="E66" s="1"/>
      <c r="F66" s="1"/>
      <c r="G66" s="42">
        <f>D66*SUMIF('Planned ships &amp; modules'!D:D,A66,'Planned ships &amp; modules'!E:E)</f>
        <v>0</v>
      </c>
      <c r="H66" s="1"/>
    </row>
    <row r="67" spans="1:8" hidden="1" outlineLevel="2" x14ac:dyDescent="0.25">
      <c r="A67" s="69" t="s">
        <v>87</v>
      </c>
      <c r="B67" s="68" t="s">
        <v>3</v>
      </c>
      <c r="C67" s="56">
        <v>41098</v>
      </c>
      <c r="D67" s="119">
        <f t="shared" ref="D67:D70" si="7">C67*(1+(0.1/(1+$D$63)))</f>
        <v>41212.161111111112</v>
      </c>
      <c r="E67" s="1"/>
      <c r="F67" s="1"/>
      <c r="G67" s="42">
        <f>D67*SUMIF('Planned ships &amp; modules'!D:D,A67,'Planned ships &amp; modules'!E:E)</f>
        <v>0</v>
      </c>
      <c r="H67" s="1"/>
    </row>
    <row r="68" spans="1:8" hidden="1" outlineLevel="2" x14ac:dyDescent="0.25">
      <c r="A68" s="69" t="s">
        <v>87</v>
      </c>
      <c r="B68" s="68" t="s">
        <v>4</v>
      </c>
      <c r="C68" s="56">
        <v>6890</v>
      </c>
      <c r="D68" s="119">
        <f t="shared" si="7"/>
        <v>6909.1388888888887</v>
      </c>
      <c r="E68" s="1"/>
      <c r="F68" s="1"/>
      <c r="G68" s="42">
        <f>D68*SUMIF('Planned ships &amp; modules'!D:D,A68,'Planned ships &amp; modules'!E:E)</f>
        <v>0</v>
      </c>
      <c r="H68" s="1"/>
    </row>
    <row r="69" spans="1:8" hidden="1" outlineLevel="2" x14ac:dyDescent="0.25">
      <c r="A69" s="69" t="s">
        <v>87</v>
      </c>
      <c r="B69" s="68" t="s">
        <v>5</v>
      </c>
      <c r="C69" s="56">
        <v>1021</v>
      </c>
      <c r="D69" s="119">
        <f t="shared" si="7"/>
        <v>1023.8361111111111</v>
      </c>
      <c r="E69" s="1"/>
      <c r="F69" s="1"/>
      <c r="G69" s="42">
        <f>D69*SUMIF('Planned ships &amp; modules'!D:D,A69,'Planned ships &amp; modules'!E:E)</f>
        <v>0</v>
      </c>
      <c r="H69" s="1"/>
    </row>
    <row r="70" spans="1:8" hidden="1" outlineLevel="2" x14ac:dyDescent="0.25">
      <c r="A70" s="69" t="s">
        <v>87</v>
      </c>
      <c r="B70" s="68" t="s">
        <v>6</v>
      </c>
      <c r="C70" s="56">
        <v>688</v>
      </c>
      <c r="D70" s="119">
        <f t="shared" si="7"/>
        <v>689.91111111111115</v>
      </c>
      <c r="E70" s="1"/>
      <c r="F70" s="1"/>
      <c r="G70" s="42">
        <f>D70*SUMIF('Planned ships &amp; modules'!D:D,A70,'Planned ships &amp; modules'!E:E)</f>
        <v>0</v>
      </c>
      <c r="H70" s="1"/>
    </row>
    <row r="71" spans="1:8" outlineLevel="1" collapsed="1" x14ac:dyDescent="0.25">
      <c r="A71" s="69" t="s">
        <v>87</v>
      </c>
      <c r="B71" s="69" t="s">
        <v>35</v>
      </c>
      <c r="C71" s="115"/>
      <c r="D71" s="84">
        <f>Overview!$B$2*D64+Overview!$B$3*D65+Overview!$B$4*D66+Overview!$B$5*D67+Overview!$B$6*D68+Overview!$B$7*D69+Overview!$B$8*D70</f>
        <v>31001107.483999997</v>
      </c>
      <c r="E71" s="1"/>
      <c r="F71" s="1"/>
      <c r="G71" s="40">
        <f>SUMIF('Planned ships &amp; modules'!D:D,A71,'Planned ships &amp; modules'!E:E)*D71</f>
        <v>0</v>
      </c>
      <c r="H71" s="1"/>
    </row>
    <row r="72" spans="1:8" outlineLevel="1" x14ac:dyDescent="0.25">
      <c r="B72" s="2"/>
      <c r="C72" s="116"/>
      <c r="D72" s="22"/>
      <c r="E72" s="11"/>
      <c r="F72" s="11"/>
      <c r="G72" s="1"/>
      <c r="H72" s="1"/>
    </row>
    <row r="73" spans="1:8" x14ac:dyDescent="0.25">
      <c r="B73" s="2"/>
      <c r="C73" s="116"/>
      <c r="D73" s="22"/>
      <c r="E73" s="11"/>
      <c r="F73" s="11"/>
      <c r="G73" s="1"/>
      <c r="H73" s="1"/>
    </row>
    <row r="74" spans="1:8" ht="20.25" thickBot="1" x14ac:dyDescent="0.35">
      <c r="B74" s="45" t="s">
        <v>88</v>
      </c>
      <c r="C74" s="117"/>
      <c r="D74" s="118"/>
      <c r="E74" s="45"/>
      <c r="F74" s="45"/>
      <c r="G74" s="45"/>
      <c r="H74" s="45"/>
    </row>
    <row r="75" spans="1:8" ht="15.75" thickTop="1" x14ac:dyDescent="0.25">
      <c r="B75" s="2"/>
      <c r="C75" s="116"/>
      <c r="D75" s="22"/>
      <c r="E75" s="11"/>
      <c r="F75" s="11"/>
      <c r="G75" s="1"/>
      <c r="H75" s="1"/>
    </row>
    <row r="76" spans="1:8" outlineLevel="1" x14ac:dyDescent="0.25">
      <c r="B76" s="2"/>
      <c r="C76" s="116"/>
      <c r="D76" s="22"/>
      <c r="E76" s="11"/>
      <c r="F76" s="11"/>
      <c r="G76" s="1"/>
      <c r="H76" s="1"/>
    </row>
    <row r="77" spans="1:8" outlineLevel="1" x14ac:dyDescent="0.25">
      <c r="B77" s="69" t="s">
        <v>36</v>
      </c>
      <c r="C77" s="115"/>
      <c r="D77" s="70">
        <v>0</v>
      </c>
      <c r="E77" s="1"/>
      <c r="F77" s="1"/>
      <c r="G77" s="39" t="s">
        <v>79</v>
      </c>
      <c r="H77" s="1"/>
    </row>
    <row r="78" spans="1:8" hidden="1" outlineLevel="2" x14ac:dyDescent="0.25">
      <c r="A78" s="69" t="s">
        <v>36</v>
      </c>
      <c r="B78" s="68" t="s">
        <v>0</v>
      </c>
      <c r="C78" s="56">
        <v>2887026</v>
      </c>
      <c r="D78" s="119">
        <f t="shared" ref="D78:D84" si="8">C78*(1+(0.1/(1+$D$77)))</f>
        <v>3175728.6</v>
      </c>
      <c r="E78" s="1"/>
      <c r="F78" s="1"/>
      <c r="G78" s="42">
        <f>D78*SUMIF('Planned ships &amp; modules'!D:D,A78,'Planned ships &amp; modules'!E:E)</f>
        <v>0</v>
      </c>
      <c r="H78" s="1"/>
    </row>
    <row r="79" spans="1:8" hidden="1" outlineLevel="2" x14ac:dyDescent="0.25">
      <c r="A79" s="69" t="s">
        <v>36</v>
      </c>
      <c r="B79" s="68" t="s">
        <v>1</v>
      </c>
      <c r="C79" s="56">
        <v>749991</v>
      </c>
      <c r="D79" s="119">
        <f t="shared" si="8"/>
        <v>824990.10000000009</v>
      </c>
      <c r="E79" s="1"/>
      <c r="F79" s="1"/>
      <c r="G79" s="42">
        <f>D79*SUMIF('Planned ships &amp; modules'!D:D,A79,'Planned ships &amp; modules'!E:E)</f>
        <v>0</v>
      </c>
      <c r="H79" s="1"/>
    </row>
    <row r="80" spans="1:8" hidden="1" outlineLevel="2" x14ac:dyDescent="0.25">
      <c r="A80" s="69" t="s">
        <v>36</v>
      </c>
      <c r="B80" s="68" t="s">
        <v>2</v>
      </c>
      <c r="C80" s="56">
        <v>297741</v>
      </c>
      <c r="D80" s="119">
        <f t="shared" si="8"/>
        <v>327515.10000000003</v>
      </c>
      <c r="E80" s="7"/>
      <c r="F80" s="7"/>
      <c r="G80" s="42">
        <f>D80*SUMIF('Planned ships &amp; modules'!D:D,A80,'Planned ships &amp; modules'!E:E)</f>
        <v>0</v>
      </c>
      <c r="H80" s="1"/>
    </row>
    <row r="81" spans="1:8" hidden="1" outlineLevel="2" x14ac:dyDescent="0.25">
      <c r="A81" s="69" t="s">
        <v>36</v>
      </c>
      <c r="B81" s="68" t="s">
        <v>3</v>
      </c>
      <c r="C81" s="56">
        <v>44421</v>
      </c>
      <c r="D81" s="119">
        <f t="shared" si="8"/>
        <v>48863.100000000006</v>
      </c>
      <c r="E81" s="2"/>
      <c r="F81" s="2"/>
      <c r="G81" s="42">
        <f>D81*SUMIF('Planned ships &amp; modules'!D:D,A81,'Planned ships &amp; modules'!E:E)</f>
        <v>0</v>
      </c>
      <c r="H81" s="1"/>
    </row>
    <row r="82" spans="1:8" hidden="1" outlineLevel="2" x14ac:dyDescent="0.25">
      <c r="A82" s="69" t="s">
        <v>36</v>
      </c>
      <c r="B82" s="68" t="s">
        <v>4</v>
      </c>
      <c r="C82" s="56">
        <v>12540</v>
      </c>
      <c r="D82" s="119">
        <f t="shared" si="8"/>
        <v>13794.000000000002</v>
      </c>
      <c r="E82" s="2"/>
      <c r="F82" s="2"/>
      <c r="G82" s="42">
        <f>D82*SUMIF('Planned ships &amp; modules'!D:D,A82,'Planned ships &amp; modules'!E:E)</f>
        <v>0</v>
      </c>
      <c r="H82" s="1"/>
    </row>
    <row r="83" spans="1:8" hidden="1" outlineLevel="2" x14ac:dyDescent="0.25">
      <c r="A83" s="69" t="s">
        <v>36</v>
      </c>
      <c r="B83" s="68" t="s">
        <v>5</v>
      </c>
      <c r="C83" s="56">
        <v>2190</v>
      </c>
      <c r="D83" s="119">
        <f t="shared" si="8"/>
        <v>2409</v>
      </c>
      <c r="E83" s="2"/>
      <c r="F83" s="2"/>
      <c r="G83" s="42">
        <f>D83*SUMIF('Planned ships &amp; modules'!D:D,A83,'Planned ships &amp; modules'!E:E)</f>
        <v>0</v>
      </c>
      <c r="H83" s="1"/>
    </row>
    <row r="84" spans="1:8" hidden="1" outlineLevel="2" x14ac:dyDescent="0.25">
      <c r="A84" s="69" t="s">
        <v>36</v>
      </c>
      <c r="B84" s="68" t="s">
        <v>6</v>
      </c>
      <c r="C84" s="56">
        <v>996</v>
      </c>
      <c r="D84" s="119">
        <f t="shared" si="8"/>
        <v>1095.6000000000001</v>
      </c>
      <c r="E84" s="2"/>
      <c r="F84" s="2"/>
      <c r="G84" s="42">
        <f>D84*SUMIF('Planned ships &amp; modules'!D:D,A84,'Planned ships &amp; modules'!E:E)</f>
        <v>0</v>
      </c>
      <c r="H84" s="1"/>
    </row>
    <row r="85" spans="1:8" outlineLevel="1" collapsed="1" x14ac:dyDescent="0.25">
      <c r="A85" s="69" t="s">
        <v>36</v>
      </c>
      <c r="B85" s="69" t="s">
        <v>35</v>
      </c>
      <c r="C85" s="115"/>
      <c r="D85" s="84">
        <f>Overview!$B$2*D78+Overview!$B$3*D79+Overview!$B$4*D80+Overview!$B$5*D81+Overview!$B$6*D82+Overview!$B$7*D83+Overview!$B$8*D84</f>
        <v>60346590.975000001</v>
      </c>
      <c r="E85" s="2"/>
      <c r="F85" s="2"/>
      <c r="G85" s="40">
        <f>SUMIF('Planned ships &amp; modules'!D:D,A85,'Planned ships &amp; modules'!E:E)*D85</f>
        <v>0</v>
      </c>
      <c r="H85" s="1"/>
    </row>
    <row r="86" spans="1:8" outlineLevel="1" x14ac:dyDescent="0.25">
      <c r="B86" s="2"/>
      <c r="C86" s="116"/>
      <c r="D86" s="22"/>
      <c r="E86" s="2"/>
      <c r="F86" s="2"/>
      <c r="G86" s="2"/>
      <c r="H86" s="1"/>
    </row>
    <row r="87" spans="1:8" outlineLevel="1" x14ac:dyDescent="0.25">
      <c r="B87" s="2"/>
      <c r="C87" s="116"/>
      <c r="D87" s="22"/>
      <c r="E87" s="2"/>
      <c r="F87" s="2"/>
      <c r="G87" s="2"/>
      <c r="H87" s="1"/>
    </row>
    <row r="88" spans="1:8" outlineLevel="1" x14ac:dyDescent="0.25">
      <c r="B88" s="69" t="s">
        <v>89</v>
      </c>
      <c r="C88" s="115"/>
      <c r="D88" s="70">
        <v>30</v>
      </c>
      <c r="E88" s="1"/>
      <c r="F88" s="1"/>
      <c r="G88" s="39" t="s">
        <v>79</v>
      </c>
      <c r="H88" s="1"/>
    </row>
    <row r="89" spans="1:8" hidden="1" outlineLevel="2" x14ac:dyDescent="0.25">
      <c r="A89" s="69" t="s">
        <v>89</v>
      </c>
      <c r="B89" s="68" t="s">
        <v>0</v>
      </c>
      <c r="C89" s="56">
        <v>5905590</v>
      </c>
      <c r="D89" s="119">
        <f t="shared" ref="D89:D92" si="9">C89*(1+(0.1/(1+$D$88)))</f>
        <v>5924640.2903225804</v>
      </c>
      <c r="E89" s="1"/>
      <c r="F89" s="1"/>
      <c r="G89" s="42">
        <f>D89*SUMIF('Planned ships &amp; modules'!D:D,A89,'Planned ships &amp; modules'!E:E)</f>
        <v>0</v>
      </c>
      <c r="H89" s="1"/>
    </row>
    <row r="90" spans="1:8" hidden="1" outlineLevel="2" x14ac:dyDescent="0.25">
      <c r="A90" s="69" t="s">
        <v>89</v>
      </c>
      <c r="B90" s="68" t="s">
        <v>1</v>
      </c>
      <c r="C90" s="56">
        <v>487041</v>
      </c>
      <c r="D90" s="119">
        <f t="shared" si="9"/>
        <v>488612.1</v>
      </c>
      <c r="E90" s="1"/>
      <c r="F90" s="1"/>
      <c r="G90" s="42">
        <f>D90*SUMIF('Planned ships &amp; modules'!D:D,A90,'Planned ships &amp; modules'!E:E)</f>
        <v>0</v>
      </c>
      <c r="H90" s="1"/>
    </row>
    <row r="91" spans="1:8" hidden="1" outlineLevel="2" x14ac:dyDescent="0.25">
      <c r="A91" s="69" t="s">
        <v>89</v>
      </c>
      <c r="B91" s="68" t="s">
        <v>2</v>
      </c>
      <c r="C91" s="56">
        <v>166155</v>
      </c>
      <c r="D91" s="119">
        <f t="shared" si="9"/>
        <v>166690.98387096773</v>
      </c>
      <c r="E91" s="7"/>
      <c r="F91" s="7"/>
      <c r="G91" s="42">
        <f>D91*SUMIF('Planned ships &amp; modules'!D:D,A91,'Planned ships &amp; modules'!E:E)</f>
        <v>0</v>
      </c>
      <c r="H91" s="1"/>
    </row>
    <row r="92" spans="1:8" hidden="1" outlineLevel="2" x14ac:dyDescent="0.25">
      <c r="A92" s="69" t="s">
        <v>89</v>
      </c>
      <c r="B92" s="68" t="s">
        <v>3</v>
      </c>
      <c r="C92" s="56">
        <v>23655</v>
      </c>
      <c r="D92" s="119">
        <f t="shared" si="9"/>
        <v>23731.306451612902</v>
      </c>
      <c r="E92" s="2"/>
      <c r="F92" s="2"/>
      <c r="G92" s="42">
        <f>D92*SUMIF('Planned ships &amp; modules'!D:D,A92,'Planned ships &amp; modules'!E:E)</f>
        <v>0</v>
      </c>
      <c r="H92" s="1"/>
    </row>
    <row r="93" spans="1:8" hidden="1" outlineLevel="2" x14ac:dyDescent="0.25">
      <c r="A93" s="69" t="s">
        <v>89</v>
      </c>
      <c r="B93" s="68" t="s">
        <v>4</v>
      </c>
      <c r="C93" s="56">
        <v>6735</v>
      </c>
      <c r="D93" s="119">
        <f>C93*(1+(0.1/(1+$D$88)))</f>
        <v>6756.7258064516127</v>
      </c>
      <c r="E93" s="2"/>
      <c r="F93" s="2"/>
      <c r="G93" s="42">
        <f>D93*SUMIF('Planned ships &amp; modules'!D:D,A93,'Planned ships &amp; modules'!E:E)</f>
        <v>0</v>
      </c>
      <c r="H93" s="1"/>
    </row>
    <row r="94" spans="1:8" hidden="1" outlineLevel="2" x14ac:dyDescent="0.25">
      <c r="A94" s="69" t="s">
        <v>89</v>
      </c>
      <c r="B94" s="68" t="s">
        <v>5</v>
      </c>
      <c r="C94" s="56">
        <v>966</v>
      </c>
      <c r="D94" s="119">
        <f t="shared" ref="D94:D95" si="10">C94*(1+(0.1/(1+$D$88)))</f>
        <v>969.11612903225807</v>
      </c>
      <c r="E94" s="2"/>
      <c r="F94" s="2"/>
      <c r="G94" s="42">
        <f>D94*SUMIF('Planned ships &amp; modules'!D:D,A94,'Planned ships &amp; modules'!E:E)</f>
        <v>0</v>
      </c>
      <c r="H94" s="1"/>
    </row>
    <row r="95" spans="1:8" hidden="1" outlineLevel="2" x14ac:dyDescent="0.25">
      <c r="A95" s="69" t="s">
        <v>89</v>
      </c>
      <c r="B95" s="68" t="s">
        <v>6</v>
      </c>
      <c r="C95" s="56">
        <v>831</v>
      </c>
      <c r="D95" s="119">
        <f t="shared" si="10"/>
        <v>833.68064516129027</v>
      </c>
      <c r="E95" s="2"/>
      <c r="F95" s="2"/>
      <c r="G95" s="42">
        <f>D95*SUMIF('Planned ships &amp; modules'!D:D,A95,'Planned ships &amp; modules'!E:E)</f>
        <v>0</v>
      </c>
      <c r="H95" s="1"/>
    </row>
    <row r="96" spans="1:8" outlineLevel="1" collapsed="1" x14ac:dyDescent="0.25">
      <c r="A96" s="69" t="s">
        <v>89</v>
      </c>
      <c r="B96" s="69" t="s">
        <v>35</v>
      </c>
      <c r="C96" s="115"/>
      <c r="D96" s="84">
        <f>Overview!$B$2*D89+Overview!$B$3*D90+Overview!$B$4*D91+Overview!$B$5*D92+Overview!$B$6*D93+Overview!$B$7*D94+Overview!$B$8*D95</f>
        <v>52127708.460483871</v>
      </c>
      <c r="E96" s="2"/>
      <c r="F96" s="2"/>
      <c r="G96" s="40">
        <f>SUMIF('Planned ships &amp; modules'!D:D,A96,'Planned ships &amp; modules'!E:E)*D96</f>
        <v>0</v>
      </c>
      <c r="H96" s="1"/>
    </row>
    <row r="97" spans="1:8" outlineLevel="1" x14ac:dyDescent="0.25">
      <c r="B97" s="2"/>
      <c r="C97" s="116"/>
      <c r="D97" s="22"/>
      <c r="E97" s="2"/>
      <c r="F97" s="2"/>
      <c r="G97" s="1"/>
      <c r="H97" s="1"/>
    </row>
    <row r="98" spans="1:8" outlineLevel="1" x14ac:dyDescent="0.25">
      <c r="B98" s="2"/>
      <c r="C98" s="116"/>
      <c r="D98" s="22"/>
      <c r="E98" s="2"/>
      <c r="F98" s="2"/>
      <c r="G98" s="1"/>
      <c r="H98" s="1"/>
    </row>
    <row r="99" spans="1:8" outlineLevel="1" x14ac:dyDescent="0.25">
      <c r="B99" s="69" t="s">
        <v>37</v>
      </c>
      <c r="C99" s="115"/>
      <c r="D99" s="70">
        <v>0</v>
      </c>
      <c r="E99" s="2"/>
      <c r="F99" s="2"/>
      <c r="G99" s="39" t="s">
        <v>79</v>
      </c>
      <c r="H99" s="1"/>
    </row>
    <row r="100" spans="1:8" hidden="1" outlineLevel="2" x14ac:dyDescent="0.25">
      <c r="A100" s="69" t="s">
        <v>37</v>
      </c>
      <c r="B100" s="68" t="s">
        <v>0</v>
      </c>
      <c r="C100" s="56">
        <v>3193701</v>
      </c>
      <c r="D100" s="119">
        <f t="shared" ref="D100:D106" si="11">C100*(1+(0.1/(1+$D$99)))</f>
        <v>3513071.1</v>
      </c>
      <c r="E100" s="2"/>
      <c r="F100" s="2"/>
      <c r="G100" s="42">
        <f>D100*SUMIF('Planned ships &amp; modules'!D:D,A100,'Planned ships &amp; modules'!E:E)</f>
        <v>0</v>
      </c>
      <c r="H100" s="1"/>
    </row>
    <row r="101" spans="1:8" hidden="1" outlineLevel="2" x14ac:dyDescent="0.25">
      <c r="A101" s="69" t="s">
        <v>37</v>
      </c>
      <c r="B101" s="68" t="s">
        <v>1</v>
      </c>
      <c r="C101" s="56">
        <v>750045</v>
      </c>
      <c r="D101" s="119">
        <f t="shared" si="11"/>
        <v>825049.50000000012</v>
      </c>
      <c r="E101" s="1"/>
      <c r="F101" s="1"/>
      <c r="G101" s="42">
        <f>D101*SUMIF('Planned ships &amp; modules'!D:D,A101,'Planned ships &amp; modules'!E:E)</f>
        <v>0</v>
      </c>
      <c r="H101" s="1"/>
    </row>
    <row r="102" spans="1:8" hidden="1" outlineLevel="2" x14ac:dyDescent="0.25">
      <c r="A102" s="69" t="s">
        <v>37</v>
      </c>
      <c r="B102" s="68" t="s">
        <v>2</v>
      </c>
      <c r="C102" s="56">
        <v>292440</v>
      </c>
      <c r="D102" s="119">
        <f t="shared" si="11"/>
        <v>321684</v>
      </c>
      <c r="E102" s="1"/>
      <c r="F102" s="1"/>
      <c r="G102" s="42">
        <f>D102*SUMIF('Planned ships &amp; modules'!D:D,A102,'Planned ships &amp; modules'!E:E)</f>
        <v>0</v>
      </c>
      <c r="H102" s="1"/>
    </row>
    <row r="103" spans="1:8" hidden="1" outlineLevel="2" x14ac:dyDescent="0.25">
      <c r="A103" s="69" t="s">
        <v>37</v>
      </c>
      <c r="B103" s="68" t="s">
        <v>3</v>
      </c>
      <c r="C103" s="56">
        <v>47985</v>
      </c>
      <c r="D103" s="119">
        <f t="shared" si="11"/>
        <v>52783.500000000007</v>
      </c>
      <c r="E103" s="1"/>
      <c r="F103" s="1"/>
      <c r="G103" s="42">
        <f>D103*SUMIF('Planned ships &amp; modules'!D:D,A103,'Planned ships &amp; modules'!E:E)</f>
        <v>0</v>
      </c>
      <c r="H103" s="1"/>
    </row>
    <row r="104" spans="1:8" hidden="1" outlineLevel="2" x14ac:dyDescent="0.25">
      <c r="A104" s="69" t="s">
        <v>37</v>
      </c>
      <c r="B104" s="68" t="s">
        <v>4</v>
      </c>
      <c r="C104" s="56">
        <v>14451</v>
      </c>
      <c r="D104" s="119">
        <f t="shared" si="11"/>
        <v>15896.100000000002</v>
      </c>
      <c r="E104" s="1"/>
      <c r="F104" s="1"/>
      <c r="G104" s="42">
        <f>D104*SUMIF('Planned ships &amp; modules'!D:D,A104,'Planned ships &amp; modules'!E:E)</f>
        <v>0</v>
      </c>
      <c r="H104" s="1"/>
    </row>
    <row r="105" spans="1:8" hidden="1" outlineLevel="2" x14ac:dyDescent="0.25">
      <c r="A105" s="69" t="s">
        <v>37</v>
      </c>
      <c r="B105" s="68" t="s">
        <v>5</v>
      </c>
      <c r="C105" s="56">
        <v>2301</v>
      </c>
      <c r="D105" s="119">
        <f t="shared" si="11"/>
        <v>2531.1000000000004</v>
      </c>
      <c r="E105" s="1"/>
      <c r="F105" s="1"/>
      <c r="G105" s="42">
        <f>D105*SUMIF('Planned ships &amp; modules'!D:D,A105,'Planned ships &amp; modules'!E:E)</f>
        <v>0</v>
      </c>
      <c r="H105" s="1"/>
    </row>
    <row r="106" spans="1:8" hidden="1" outlineLevel="2" x14ac:dyDescent="0.25">
      <c r="A106" s="69" t="s">
        <v>37</v>
      </c>
      <c r="B106" s="68" t="s">
        <v>6</v>
      </c>
      <c r="C106" s="56">
        <v>1026</v>
      </c>
      <c r="D106" s="119">
        <f t="shared" si="11"/>
        <v>1128.6000000000001</v>
      </c>
      <c r="E106" s="1"/>
      <c r="F106" s="1"/>
      <c r="G106" s="42">
        <f>D106*SUMIF('Planned ships &amp; modules'!D:D,A106,'Planned ships &amp; modules'!E:E)</f>
        <v>0</v>
      </c>
      <c r="H106" s="1"/>
    </row>
    <row r="107" spans="1:8" outlineLevel="1" collapsed="1" x14ac:dyDescent="0.25">
      <c r="A107" s="69" t="s">
        <v>37</v>
      </c>
      <c r="B107" s="69" t="s">
        <v>35</v>
      </c>
      <c r="C107" s="115"/>
      <c r="D107" s="84">
        <f>Overview!$B$2*D100+Overview!$B$3*D101+Overview!$B$4*D102+Overview!$B$5*D103+Overview!$B$6*D104+Overview!$B$7*D105+Overview!$B$8*D106</f>
        <v>63815586.681000002</v>
      </c>
      <c r="E107" s="1"/>
      <c r="F107" s="1"/>
      <c r="G107" s="40">
        <f>SUMIF('Planned ships &amp; modules'!D:D,A107,'Planned ships &amp; modules'!E:E)*D107</f>
        <v>0</v>
      </c>
      <c r="H107" s="1"/>
    </row>
    <row r="108" spans="1:8" outlineLevel="1" x14ac:dyDescent="0.25">
      <c r="B108" s="2"/>
      <c r="C108" s="116"/>
      <c r="D108" s="22"/>
      <c r="E108" s="11"/>
      <c r="F108" s="11"/>
      <c r="G108" s="2"/>
      <c r="H108" s="1"/>
    </row>
    <row r="109" spans="1:8" outlineLevel="1" x14ac:dyDescent="0.25">
      <c r="B109" s="2"/>
      <c r="C109" s="116"/>
      <c r="D109" s="22"/>
      <c r="E109" s="11"/>
      <c r="F109" s="11"/>
      <c r="G109" s="2"/>
      <c r="H109" s="1"/>
    </row>
    <row r="110" spans="1:8" outlineLevel="1" x14ac:dyDescent="0.25">
      <c r="B110" s="69" t="s">
        <v>90</v>
      </c>
      <c r="C110" s="115"/>
      <c r="D110" s="70">
        <v>0</v>
      </c>
      <c r="E110" s="2"/>
      <c r="F110" s="11"/>
      <c r="G110" s="39" t="s">
        <v>79</v>
      </c>
      <c r="H110" s="1"/>
    </row>
    <row r="111" spans="1:8" hidden="1" outlineLevel="2" x14ac:dyDescent="0.25">
      <c r="A111" s="69" t="s">
        <v>90</v>
      </c>
      <c r="B111" s="68" t="s">
        <v>0</v>
      </c>
      <c r="C111" s="56">
        <v>2207070</v>
      </c>
      <c r="D111" s="119">
        <f t="shared" ref="D111:D113" si="12">C111*(1+(0.1/(1+$D$110)))</f>
        <v>2427777</v>
      </c>
      <c r="E111" s="2"/>
      <c r="F111" s="11"/>
      <c r="G111" s="42">
        <f>D111*SUMIF('Planned ships &amp; modules'!D:D,A111,'Planned ships &amp; modules'!E:E)</f>
        <v>0</v>
      </c>
      <c r="H111" s="1"/>
    </row>
    <row r="112" spans="1:8" hidden="1" outlineLevel="2" x14ac:dyDescent="0.25">
      <c r="A112" s="69" t="s">
        <v>90</v>
      </c>
      <c r="B112" s="68" t="s">
        <v>1</v>
      </c>
      <c r="C112" s="56">
        <v>727935</v>
      </c>
      <c r="D112" s="119">
        <f t="shared" si="12"/>
        <v>800728.50000000012</v>
      </c>
      <c r="E112" s="1"/>
      <c r="F112" s="11"/>
      <c r="G112" s="42">
        <f>D112*SUMIF('Planned ships &amp; modules'!D:D,A112,'Planned ships &amp; modules'!E:E)</f>
        <v>0</v>
      </c>
      <c r="H112" s="1"/>
    </row>
    <row r="113" spans="1:8" hidden="1" outlineLevel="2" x14ac:dyDescent="0.25">
      <c r="A113" s="69" t="s">
        <v>90</v>
      </c>
      <c r="B113" s="68" t="s">
        <v>2</v>
      </c>
      <c r="C113" s="56">
        <v>266940</v>
      </c>
      <c r="D113" s="119">
        <f t="shared" si="12"/>
        <v>293634</v>
      </c>
      <c r="E113" s="1"/>
      <c r="F113" s="11"/>
      <c r="G113" s="42">
        <f>D113*SUMIF('Planned ships &amp; modules'!D:D,A113,'Planned ships &amp; modules'!E:E)</f>
        <v>0</v>
      </c>
      <c r="H113" s="1"/>
    </row>
    <row r="114" spans="1:8" hidden="1" outlineLevel="2" x14ac:dyDescent="0.25">
      <c r="A114" s="69" t="s">
        <v>90</v>
      </c>
      <c r="B114" s="68" t="s">
        <v>3</v>
      </c>
      <c r="C114" s="56">
        <v>43470</v>
      </c>
      <c r="D114" s="119">
        <f>C114*(1+(0.1/(1+$D$110)))</f>
        <v>47817.000000000007</v>
      </c>
      <c r="E114" s="1"/>
      <c r="F114" s="11"/>
      <c r="G114" s="42">
        <f>D114*SUMIF('Planned ships &amp; modules'!D:D,A114,'Planned ships &amp; modules'!E:E)</f>
        <v>0</v>
      </c>
      <c r="H114" s="1"/>
    </row>
    <row r="115" spans="1:8" hidden="1" outlineLevel="2" x14ac:dyDescent="0.25">
      <c r="A115" s="69" t="s">
        <v>90</v>
      </c>
      <c r="B115" s="68" t="s">
        <v>4</v>
      </c>
      <c r="C115" s="56">
        <v>12426</v>
      </c>
      <c r="D115" s="119">
        <f t="shared" ref="D115:D117" si="13">C115*(1+(0.1/(1+$D$110)))</f>
        <v>13668.6</v>
      </c>
      <c r="E115" s="1"/>
      <c r="F115" s="11"/>
      <c r="G115" s="42">
        <f>D115*SUMIF('Planned ships &amp; modules'!D:D,A115,'Planned ships &amp; modules'!E:E)</f>
        <v>0</v>
      </c>
      <c r="H115" s="1"/>
    </row>
    <row r="116" spans="1:8" hidden="1" outlineLevel="2" x14ac:dyDescent="0.25">
      <c r="A116" s="69" t="s">
        <v>90</v>
      </c>
      <c r="B116" s="68" t="s">
        <v>5</v>
      </c>
      <c r="C116" s="56">
        <v>2226</v>
      </c>
      <c r="D116" s="119">
        <f t="shared" si="13"/>
        <v>2448.6000000000004</v>
      </c>
      <c r="E116" s="1"/>
      <c r="F116" s="11"/>
      <c r="G116" s="42">
        <f>D116*SUMIF('Planned ships &amp; modules'!D:D,A116,'Planned ships &amp; modules'!E:E)</f>
        <v>0</v>
      </c>
      <c r="H116" s="1"/>
    </row>
    <row r="117" spans="1:8" hidden="1" outlineLevel="2" x14ac:dyDescent="0.25">
      <c r="A117" s="69" t="s">
        <v>90</v>
      </c>
      <c r="B117" s="68" t="s">
        <v>6</v>
      </c>
      <c r="C117" s="56">
        <v>945</v>
      </c>
      <c r="D117" s="119">
        <f t="shared" si="13"/>
        <v>1039.5</v>
      </c>
      <c r="E117" s="1"/>
      <c r="F117" s="11"/>
      <c r="G117" s="42">
        <f>D117*SUMIF('Planned ships &amp; modules'!D:D,A117,'Planned ships &amp; modules'!E:E)</f>
        <v>0</v>
      </c>
      <c r="H117" s="1"/>
    </row>
    <row r="118" spans="1:8" outlineLevel="1" collapsed="1" x14ac:dyDescent="0.25">
      <c r="A118" s="69" t="s">
        <v>90</v>
      </c>
      <c r="B118" s="69" t="s">
        <v>35</v>
      </c>
      <c r="C118" s="115"/>
      <c r="D118" s="84">
        <f>Overview!$B$2*D111+Overview!$B$3*D112+Overview!$B$4*D113+Overview!$B$5*D114+Overview!$B$6*D115+Overview!$B$7*D116+Overview!$B$8*D117</f>
        <v>54556042.596000001</v>
      </c>
      <c r="E118" s="1"/>
      <c r="F118" s="11"/>
      <c r="G118" s="40">
        <f>SUMIF('Planned ships &amp; modules'!D:D,A118,'Planned ships &amp; modules'!E:E)*D118</f>
        <v>0</v>
      </c>
      <c r="H118" s="1"/>
    </row>
    <row r="119" spans="1:8" outlineLevel="1" x14ac:dyDescent="0.25">
      <c r="B119" s="2"/>
      <c r="C119" s="116"/>
      <c r="D119" s="22"/>
      <c r="E119" s="11"/>
      <c r="F119" s="11"/>
      <c r="G119" s="1"/>
      <c r="H119" s="1"/>
    </row>
    <row r="120" spans="1:8" outlineLevel="1" x14ac:dyDescent="0.25">
      <c r="B120" s="2"/>
      <c r="C120" s="116"/>
      <c r="D120" s="22"/>
      <c r="E120" s="11"/>
      <c r="F120" s="11"/>
      <c r="G120" s="1"/>
      <c r="H120" s="1"/>
    </row>
    <row r="121" spans="1:8" outlineLevel="1" x14ac:dyDescent="0.25">
      <c r="B121" s="69" t="s">
        <v>39</v>
      </c>
      <c r="C121" s="115"/>
      <c r="D121" s="70">
        <v>0</v>
      </c>
      <c r="E121" s="1"/>
      <c r="F121" s="1"/>
      <c r="G121" s="39" t="s">
        <v>79</v>
      </c>
      <c r="H121" s="1"/>
    </row>
    <row r="122" spans="1:8" hidden="1" outlineLevel="2" x14ac:dyDescent="0.25">
      <c r="A122" s="69" t="s">
        <v>39</v>
      </c>
      <c r="B122" s="68" t="s">
        <v>0</v>
      </c>
      <c r="C122" s="56">
        <v>2620401</v>
      </c>
      <c r="D122" s="119">
        <f t="shared" ref="D122:D128" si="14">C122*(1+(0.1/(1+$D$143)))</f>
        <v>2882441.1</v>
      </c>
      <c r="E122" s="1"/>
      <c r="F122" s="1"/>
      <c r="G122" s="42">
        <f>D122*SUMIF('Planned ships &amp; modules'!D:D,A122,'Planned ships &amp; modules'!E:E)</f>
        <v>0</v>
      </c>
      <c r="H122" s="1"/>
    </row>
    <row r="123" spans="1:8" hidden="1" outlineLevel="2" x14ac:dyDescent="0.25">
      <c r="A123" s="69" t="s">
        <v>39</v>
      </c>
      <c r="B123" s="68" t="s">
        <v>1</v>
      </c>
      <c r="C123" s="56">
        <v>632991</v>
      </c>
      <c r="D123" s="119">
        <f t="shared" si="14"/>
        <v>696290.10000000009</v>
      </c>
      <c r="E123" s="1"/>
      <c r="F123" s="1"/>
      <c r="G123" s="42">
        <f>D123*SUMIF('Planned ships &amp; modules'!D:D,A123,'Planned ships &amp; modules'!E:E)</f>
        <v>0</v>
      </c>
      <c r="H123" s="1"/>
    </row>
    <row r="124" spans="1:8" hidden="1" outlineLevel="2" x14ac:dyDescent="0.25">
      <c r="A124" s="69" t="s">
        <v>39</v>
      </c>
      <c r="B124" s="68" t="s">
        <v>2</v>
      </c>
      <c r="C124" s="56">
        <v>254670</v>
      </c>
      <c r="D124" s="119">
        <f t="shared" si="14"/>
        <v>280137</v>
      </c>
      <c r="E124" s="1"/>
      <c r="F124" s="1"/>
      <c r="G124" s="42">
        <f>D124*SUMIF('Planned ships &amp; modules'!D:D,A124,'Planned ships &amp; modules'!E:E)</f>
        <v>0</v>
      </c>
      <c r="H124" s="1"/>
    </row>
    <row r="125" spans="1:8" hidden="1" outlineLevel="2" x14ac:dyDescent="0.25">
      <c r="A125" s="69" t="s">
        <v>39</v>
      </c>
      <c r="B125" s="68" t="s">
        <v>3</v>
      </c>
      <c r="C125" s="56">
        <v>34455</v>
      </c>
      <c r="D125" s="119">
        <f t="shared" si="14"/>
        <v>37900.5</v>
      </c>
      <c r="E125" s="1"/>
      <c r="F125" s="1"/>
      <c r="G125" s="42">
        <f>D125*SUMIF('Planned ships &amp; modules'!D:D,A125,'Planned ships &amp; modules'!E:E)</f>
        <v>0</v>
      </c>
      <c r="H125" s="1"/>
    </row>
    <row r="126" spans="1:8" hidden="1" outlineLevel="2" x14ac:dyDescent="0.25">
      <c r="A126" s="69" t="s">
        <v>39</v>
      </c>
      <c r="B126" s="68" t="s">
        <v>4</v>
      </c>
      <c r="C126" s="56">
        <v>10326</v>
      </c>
      <c r="D126" s="119">
        <f t="shared" si="14"/>
        <v>11358.6</v>
      </c>
      <c r="E126" s="1"/>
      <c r="F126" s="1"/>
      <c r="G126" s="42">
        <f>D126*SUMIF('Planned ships &amp; modules'!D:D,A126,'Planned ships &amp; modules'!E:E)</f>
        <v>0</v>
      </c>
      <c r="H126" s="1"/>
    </row>
    <row r="127" spans="1:8" hidden="1" outlineLevel="2" x14ac:dyDescent="0.25">
      <c r="A127" s="69" t="s">
        <v>39</v>
      </c>
      <c r="B127" s="68" t="s">
        <v>5</v>
      </c>
      <c r="C127" s="56">
        <v>1815</v>
      </c>
      <c r="D127" s="119">
        <f t="shared" si="14"/>
        <v>1996.5000000000002</v>
      </c>
      <c r="E127" s="1"/>
      <c r="F127" s="1"/>
      <c r="G127" s="42">
        <f>D127*SUMIF('Planned ships &amp; modules'!D:D,A127,'Planned ships &amp; modules'!E:E)</f>
        <v>0</v>
      </c>
      <c r="H127" s="1"/>
    </row>
    <row r="128" spans="1:8" hidden="1" outlineLevel="2" x14ac:dyDescent="0.25">
      <c r="A128" s="69" t="s">
        <v>39</v>
      </c>
      <c r="B128" s="68" t="s">
        <v>6</v>
      </c>
      <c r="C128" s="56">
        <v>711</v>
      </c>
      <c r="D128" s="119">
        <f t="shared" si="14"/>
        <v>782.1</v>
      </c>
      <c r="E128" s="1"/>
      <c r="F128" s="1"/>
      <c r="G128" s="42">
        <f>D128*SUMIF('Planned ships &amp; modules'!D:D,A128,'Planned ships &amp; modules'!E:E)</f>
        <v>0</v>
      </c>
      <c r="H128" s="1"/>
    </row>
    <row r="129" spans="1:8" outlineLevel="1" collapsed="1" x14ac:dyDescent="0.25">
      <c r="A129" s="69" t="s">
        <v>39</v>
      </c>
      <c r="B129" s="69" t="s">
        <v>35</v>
      </c>
      <c r="C129" s="115"/>
      <c r="D129" s="84">
        <f>Overview!$B$2*D122+Overview!$B$3*D123+Overview!$B$4*D124+Overview!$B$5*D125+Overview!$B$6*D126+Overview!$B$7*D127+Overview!$B$8*D128</f>
        <v>51198120.501000002</v>
      </c>
      <c r="E129" s="1"/>
      <c r="F129" s="1"/>
      <c r="G129" s="40">
        <f>SUMIF('Planned ships &amp; modules'!D:D,A129,'Planned ships &amp; modules'!E:E)*D129</f>
        <v>0</v>
      </c>
      <c r="H129" s="1"/>
    </row>
    <row r="130" spans="1:8" outlineLevel="1" x14ac:dyDescent="0.25">
      <c r="B130" s="2"/>
      <c r="C130" s="116"/>
      <c r="D130" s="22"/>
      <c r="E130" s="11"/>
      <c r="F130" s="11"/>
      <c r="G130" s="2"/>
      <c r="H130" s="1"/>
    </row>
    <row r="131" spans="1:8" outlineLevel="1" x14ac:dyDescent="0.25">
      <c r="B131" s="2"/>
      <c r="C131" s="116"/>
      <c r="D131" s="22"/>
      <c r="E131" s="11"/>
      <c r="F131" s="11"/>
      <c r="G131" s="2"/>
      <c r="H131" s="1"/>
    </row>
    <row r="132" spans="1:8" outlineLevel="1" x14ac:dyDescent="0.25">
      <c r="B132" s="69" t="s">
        <v>91</v>
      </c>
      <c r="C132" s="115"/>
      <c r="D132" s="70">
        <v>0</v>
      </c>
      <c r="E132" s="1"/>
      <c r="F132" s="1"/>
      <c r="G132" s="39" t="s">
        <v>79</v>
      </c>
      <c r="H132" s="1"/>
    </row>
    <row r="133" spans="1:8" hidden="1" outlineLevel="2" x14ac:dyDescent="0.25">
      <c r="A133" s="69" t="s">
        <v>91</v>
      </c>
      <c r="B133" s="68" t="s">
        <v>0</v>
      </c>
      <c r="C133" s="56">
        <v>2343351</v>
      </c>
      <c r="D133" s="119">
        <f>C133*(1+(0.1/(1+$D$132)))</f>
        <v>2577686.1</v>
      </c>
      <c r="E133" s="1"/>
      <c r="F133" s="1"/>
      <c r="G133" s="42">
        <f>D133*SUMIF('Planned ships &amp; modules'!D:D,A133,'Planned ships &amp; modules'!E:E)</f>
        <v>0</v>
      </c>
      <c r="H133" s="1"/>
    </row>
    <row r="134" spans="1:8" hidden="1" outlineLevel="2" x14ac:dyDescent="0.25">
      <c r="A134" s="69" t="s">
        <v>91</v>
      </c>
      <c r="B134" s="68" t="s">
        <v>1</v>
      </c>
      <c r="C134" s="56">
        <v>561921</v>
      </c>
      <c r="D134" s="119">
        <f t="shared" ref="D134:D139" si="15">C134*(1+(0.1/(1+$D$132)))</f>
        <v>618113.10000000009</v>
      </c>
      <c r="E134" s="1"/>
      <c r="F134" s="1"/>
      <c r="G134" s="42">
        <f>D134*SUMIF('Planned ships &amp; modules'!D:D,A134,'Planned ships &amp; modules'!E:E)</f>
        <v>0</v>
      </c>
      <c r="H134" s="1"/>
    </row>
    <row r="135" spans="1:8" hidden="1" outlineLevel="2" x14ac:dyDescent="0.25">
      <c r="A135" s="69" t="s">
        <v>91</v>
      </c>
      <c r="B135" s="68" t="s">
        <v>2</v>
      </c>
      <c r="C135" s="56">
        <v>224991</v>
      </c>
      <c r="D135" s="119">
        <f t="shared" si="15"/>
        <v>247490.1</v>
      </c>
      <c r="E135" s="1"/>
      <c r="F135" s="1"/>
      <c r="G135" s="42">
        <f>D135*SUMIF('Planned ships &amp; modules'!D:D,A135,'Planned ships &amp; modules'!E:E)</f>
        <v>0</v>
      </c>
      <c r="H135" s="1"/>
    </row>
    <row r="136" spans="1:8" hidden="1" outlineLevel="2" x14ac:dyDescent="0.25">
      <c r="A136" s="69" t="s">
        <v>91</v>
      </c>
      <c r="B136" s="68" t="s">
        <v>3</v>
      </c>
      <c r="C136" s="56">
        <v>30366</v>
      </c>
      <c r="D136" s="119">
        <f t="shared" si="15"/>
        <v>33402.600000000006</v>
      </c>
      <c r="E136" s="1"/>
      <c r="F136" s="1"/>
      <c r="G136" s="42">
        <f>D136*SUMIF('Planned ships &amp; modules'!D:D,A136,'Planned ships &amp; modules'!E:E)</f>
        <v>0</v>
      </c>
      <c r="H136" s="1"/>
    </row>
    <row r="137" spans="1:8" hidden="1" outlineLevel="2" x14ac:dyDescent="0.25">
      <c r="A137" s="69" t="s">
        <v>91</v>
      </c>
      <c r="B137" s="68" t="s">
        <v>4</v>
      </c>
      <c r="C137" s="56">
        <v>8490</v>
      </c>
      <c r="D137" s="119">
        <f t="shared" si="15"/>
        <v>9339</v>
      </c>
      <c r="E137" s="1"/>
      <c r="F137" s="1"/>
      <c r="G137" s="42">
        <f>D137*SUMIF('Planned ships &amp; modules'!D:D,A137,'Planned ships &amp; modules'!E:E)</f>
        <v>0</v>
      </c>
      <c r="H137" s="1"/>
    </row>
    <row r="138" spans="1:8" hidden="1" outlineLevel="2" x14ac:dyDescent="0.25">
      <c r="A138" s="69" t="s">
        <v>91</v>
      </c>
      <c r="B138" s="68" t="s">
        <v>5</v>
      </c>
      <c r="C138" s="56">
        <v>1641</v>
      </c>
      <c r="D138" s="119">
        <f t="shared" si="15"/>
        <v>1805.1000000000001</v>
      </c>
      <c r="E138" s="1"/>
      <c r="F138" s="1"/>
      <c r="G138" s="42">
        <f>D138*SUMIF('Planned ships &amp; modules'!D:D,A138,'Planned ships &amp; modules'!E:E)</f>
        <v>0</v>
      </c>
      <c r="H138" s="1"/>
    </row>
    <row r="139" spans="1:8" hidden="1" outlineLevel="2" x14ac:dyDescent="0.25">
      <c r="A139" s="69" t="s">
        <v>91</v>
      </c>
      <c r="B139" s="68" t="s">
        <v>6</v>
      </c>
      <c r="C139" s="56">
        <v>576</v>
      </c>
      <c r="D139" s="119">
        <f t="shared" si="15"/>
        <v>633.6</v>
      </c>
      <c r="E139" s="1"/>
      <c r="F139" s="1"/>
      <c r="G139" s="42">
        <f>D139*SUMIF('Planned ships &amp; modules'!D:D,A139,'Planned ships &amp; modules'!E:E)</f>
        <v>0</v>
      </c>
      <c r="H139" s="1"/>
    </row>
    <row r="140" spans="1:8" outlineLevel="1" collapsed="1" x14ac:dyDescent="0.25">
      <c r="A140" s="69" t="s">
        <v>91</v>
      </c>
      <c r="B140" s="69" t="s">
        <v>35</v>
      </c>
      <c r="C140" s="115"/>
      <c r="D140" s="84">
        <f>Overview!$B$2*D133+Overview!$B$3*D134+Overview!$B$4*D135+Overview!$B$5*D136+Overview!$B$6*D137+Overview!$B$7*D138+Overview!$B$8*D139</f>
        <v>44854665.240000002</v>
      </c>
      <c r="E140" s="1"/>
      <c r="F140" s="1"/>
      <c r="G140" s="40">
        <f>SUMIF('Planned ships &amp; modules'!D:D,A140,'Planned ships &amp; modules'!E:E)*D140</f>
        <v>0</v>
      </c>
      <c r="H140" s="1"/>
    </row>
    <row r="141" spans="1:8" outlineLevel="1" x14ac:dyDescent="0.25">
      <c r="B141" s="2"/>
      <c r="C141" s="116"/>
      <c r="D141" s="22"/>
      <c r="E141" s="11"/>
      <c r="F141" s="11"/>
      <c r="G141" s="1"/>
      <c r="H141" s="1"/>
    </row>
    <row r="142" spans="1:8" outlineLevel="1" x14ac:dyDescent="0.25">
      <c r="B142" s="2"/>
      <c r="C142" s="116"/>
      <c r="D142" s="22"/>
      <c r="E142" s="11"/>
      <c r="F142" s="11"/>
      <c r="G142" s="1"/>
      <c r="H142" s="1"/>
    </row>
    <row r="143" spans="1:8" outlineLevel="1" x14ac:dyDescent="0.25">
      <c r="B143" s="69" t="s">
        <v>38</v>
      </c>
      <c r="C143" s="115"/>
      <c r="D143" s="70">
        <v>0</v>
      </c>
      <c r="E143" s="1"/>
      <c r="F143" s="1"/>
      <c r="G143" s="39" t="s">
        <v>79</v>
      </c>
      <c r="H143" s="1"/>
    </row>
    <row r="144" spans="1:8" hidden="1" outlineLevel="2" x14ac:dyDescent="0.25">
      <c r="A144" s="69" t="s">
        <v>38</v>
      </c>
      <c r="B144" s="68" t="s">
        <v>0</v>
      </c>
      <c r="C144" s="56">
        <v>2887026</v>
      </c>
      <c r="D144" s="119">
        <f t="shared" ref="D144:D150" si="16">C144*(1+(0.1/(1+$D$143)))</f>
        <v>3175728.6</v>
      </c>
      <c r="E144" s="1"/>
      <c r="F144" s="1"/>
      <c r="G144" s="42">
        <f>D144*SUMIF('Planned ships &amp; modules'!D:D,A144,'Planned ships &amp; modules'!E:E)</f>
        <v>0</v>
      </c>
      <c r="H144" s="1"/>
    </row>
    <row r="145" spans="1:8" hidden="1" outlineLevel="2" x14ac:dyDescent="0.25">
      <c r="A145" s="69" t="s">
        <v>38</v>
      </c>
      <c r="B145" s="68" t="s">
        <v>1</v>
      </c>
      <c r="C145" s="56">
        <v>749991</v>
      </c>
      <c r="D145" s="119">
        <f t="shared" si="16"/>
        <v>824990.10000000009</v>
      </c>
      <c r="E145" s="1"/>
      <c r="F145" s="1"/>
      <c r="G145" s="42">
        <f>D145*SUMIF('Planned ships &amp; modules'!D:D,A145,'Planned ships &amp; modules'!E:E)</f>
        <v>0</v>
      </c>
      <c r="H145" s="1"/>
    </row>
    <row r="146" spans="1:8" hidden="1" outlineLevel="2" x14ac:dyDescent="0.25">
      <c r="A146" s="69" t="s">
        <v>38</v>
      </c>
      <c r="B146" s="68" t="s">
        <v>2</v>
      </c>
      <c r="C146" s="56">
        <v>297741</v>
      </c>
      <c r="D146" s="119">
        <f t="shared" si="16"/>
        <v>327515.10000000003</v>
      </c>
      <c r="E146" s="1"/>
      <c r="F146" s="1"/>
      <c r="G146" s="42">
        <f>D146*SUMIF('Planned ships &amp; modules'!D:D,A146,'Planned ships &amp; modules'!E:E)</f>
        <v>0</v>
      </c>
      <c r="H146" s="1"/>
    </row>
    <row r="147" spans="1:8" hidden="1" outlineLevel="2" x14ac:dyDescent="0.25">
      <c r="A147" s="69" t="s">
        <v>38</v>
      </c>
      <c r="B147" s="68" t="s">
        <v>3</v>
      </c>
      <c r="C147" s="56">
        <v>44421</v>
      </c>
      <c r="D147" s="119">
        <f t="shared" si="16"/>
        <v>48863.100000000006</v>
      </c>
      <c r="E147" s="1"/>
      <c r="F147" s="1"/>
      <c r="G147" s="42">
        <f>D147*SUMIF('Planned ships &amp; modules'!D:D,A147,'Planned ships &amp; modules'!E:E)</f>
        <v>0</v>
      </c>
      <c r="H147" s="1"/>
    </row>
    <row r="148" spans="1:8" hidden="1" outlineLevel="2" x14ac:dyDescent="0.25">
      <c r="A148" s="69" t="s">
        <v>38</v>
      </c>
      <c r="B148" s="68" t="s">
        <v>4</v>
      </c>
      <c r="C148" s="56">
        <v>12540</v>
      </c>
      <c r="D148" s="119">
        <f t="shared" si="16"/>
        <v>13794.000000000002</v>
      </c>
      <c r="E148" s="1"/>
      <c r="F148" s="1"/>
      <c r="G148" s="42">
        <f>D148*SUMIF('Planned ships &amp; modules'!D:D,A148,'Planned ships &amp; modules'!E:E)</f>
        <v>0</v>
      </c>
      <c r="H148" s="1"/>
    </row>
    <row r="149" spans="1:8" hidden="1" outlineLevel="2" x14ac:dyDescent="0.25">
      <c r="A149" s="69" t="s">
        <v>38</v>
      </c>
      <c r="B149" s="68" t="s">
        <v>5</v>
      </c>
      <c r="C149" s="56">
        <v>2190</v>
      </c>
      <c r="D149" s="119">
        <f t="shared" si="16"/>
        <v>2409</v>
      </c>
      <c r="E149" s="1"/>
      <c r="F149" s="1"/>
      <c r="G149" s="42">
        <f>D149*SUMIF('Planned ships &amp; modules'!D:D,A149,'Planned ships &amp; modules'!E:E)</f>
        <v>0</v>
      </c>
      <c r="H149" s="1"/>
    </row>
    <row r="150" spans="1:8" hidden="1" outlineLevel="2" x14ac:dyDescent="0.25">
      <c r="A150" s="69" t="s">
        <v>38</v>
      </c>
      <c r="B150" s="68" t="s">
        <v>6</v>
      </c>
      <c r="C150" s="56">
        <v>996</v>
      </c>
      <c r="D150" s="119">
        <f t="shared" si="16"/>
        <v>1095.6000000000001</v>
      </c>
      <c r="E150" s="1"/>
      <c r="F150" s="1"/>
      <c r="G150" s="42">
        <f>D150*SUMIF('Planned ships &amp; modules'!D:D,A150,'Planned ships &amp; modules'!E:E)</f>
        <v>0</v>
      </c>
      <c r="H150" s="1"/>
    </row>
    <row r="151" spans="1:8" outlineLevel="1" collapsed="1" x14ac:dyDescent="0.25">
      <c r="A151" s="69" t="s">
        <v>38</v>
      </c>
      <c r="B151" s="69" t="s">
        <v>35</v>
      </c>
      <c r="C151" s="115"/>
      <c r="D151" s="84">
        <f>Overview!$B$2*D144+Overview!$B$3*D145+Overview!$B$4*D146+Overview!$B$5*D147+Overview!$B$6*D148+Overview!$B$7*D149+Overview!$B$8*D150</f>
        <v>60346590.975000001</v>
      </c>
      <c r="E151" s="1"/>
      <c r="F151" s="1"/>
      <c r="G151" s="40">
        <f>SUMIF('Planned ships &amp; modules'!D:D,A151,'Planned ships &amp; modules'!E:E)*D151</f>
        <v>0</v>
      </c>
      <c r="H151" s="1"/>
    </row>
    <row r="152" spans="1:8" outlineLevel="1" x14ac:dyDescent="0.25">
      <c r="B152" s="2"/>
      <c r="C152" s="116"/>
      <c r="D152" s="22"/>
      <c r="E152" s="11"/>
      <c r="F152" s="1"/>
      <c r="G152" s="2"/>
      <c r="H152" s="1"/>
    </row>
    <row r="153" spans="1:8" outlineLevel="1" x14ac:dyDescent="0.25">
      <c r="B153" s="2"/>
      <c r="C153" s="116"/>
      <c r="D153" s="22"/>
      <c r="E153" s="11"/>
      <c r="F153" s="1"/>
      <c r="G153" s="2"/>
      <c r="H153" s="1"/>
    </row>
    <row r="154" spans="1:8" outlineLevel="1" x14ac:dyDescent="0.25">
      <c r="B154" s="69" t="s">
        <v>92</v>
      </c>
      <c r="C154" s="115"/>
      <c r="D154" s="70">
        <v>0</v>
      </c>
      <c r="E154" s="1"/>
      <c r="F154" s="1"/>
      <c r="G154" s="39" t="s">
        <v>79</v>
      </c>
      <c r="H154" s="1"/>
    </row>
    <row r="155" spans="1:8" hidden="1" outlineLevel="2" x14ac:dyDescent="0.25">
      <c r="A155" s="69" t="s">
        <v>92</v>
      </c>
      <c r="B155" s="68" t="s">
        <v>0</v>
      </c>
      <c r="C155" s="56">
        <v>2887026</v>
      </c>
      <c r="D155" s="119">
        <f t="shared" ref="D155:D156" si="17">C155*(1+(0.1/(1+$D$154)))</f>
        <v>3175728.6</v>
      </c>
      <c r="E155" s="1"/>
      <c r="F155" s="1"/>
      <c r="G155" s="42">
        <f>D155*SUMIF('Planned ships &amp; modules'!D:D,A155,'Planned ships &amp; modules'!E:E)</f>
        <v>0</v>
      </c>
      <c r="H155" s="1"/>
    </row>
    <row r="156" spans="1:8" hidden="1" outlineLevel="2" x14ac:dyDescent="0.25">
      <c r="A156" s="69" t="s">
        <v>92</v>
      </c>
      <c r="B156" s="68" t="s">
        <v>1</v>
      </c>
      <c r="C156" s="56">
        <v>749991</v>
      </c>
      <c r="D156" s="119">
        <f t="shared" si="17"/>
        <v>824990.10000000009</v>
      </c>
      <c r="E156" s="1"/>
      <c r="F156" s="1"/>
      <c r="G156" s="42">
        <f>D156*SUMIF('Planned ships &amp; modules'!D:D,A156,'Planned ships &amp; modules'!E:E)</f>
        <v>0</v>
      </c>
      <c r="H156" s="1"/>
    </row>
    <row r="157" spans="1:8" hidden="1" outlineLevel="2" x14ac:dyDescent="0.25">
      <c r="A157" s="69" t="s">
        <v>92</v>
      </c>
      <c r="B157" s="68" t="s">
        <v>2</v>
      </c>
      <c r="C157" s="56">
        <v>297741</v>
      </c>
      <c r="D157" s="119">
        <f>C157*(1+(0.1/(1+$D$154)))</f>
        <v>327515.10000000003</v>
      </c>
      <c r="E157" s="1"/>
      <c r="F157" s="1"/>
      <c r="G157" s="42">
        <f>D157*SUMIF('Planned ships &amp; modules'!D:D,A157,'Planned ships &amp; modules'!E:E)</f>
        <v>0</v>
      </c>
      <c r="H157" s="1"/>
    </row>
    <row r="158" spans="1:8" hidden="1" outlineLevel="2" x14ac:dyDescent="0.25">
      <c r="A158" s="69" t="s">
        <v>92</v>
      </c>
      <c r="B158" s="68" t="s">
        <v>3</v>
      </c>
      <c r="C158" s="56">
        <v>44421</v>
      </c>
      <c r="D158" s="119">
        <f t="shared" ref="D158:D161" si="18">C158*(1+(0.1/(1+$D$154)))</f>
        <v>48863.100000000006</v>
      </c>
      <c r="E158" s="1"/>
      <c r="F158" s="1"/>
      <c r="G158" s="42">
        <f>D158*SUMIF('Planned ships &amp; modules'!D:D,A158,'Planned ships &amp; modules'!E:E)</f>
        <v>0</v>
      </c>
      <c r="H158" s="1"/>
    </row>
    <row r="159" spans="1:8" hidden="1" outlineLevel="2" x14ac:dyDescent="0.25">
      <c r="A159" s="69" t="s">
        <v>92</v>
      </c>
      <c r="B159" s="68" t="s">
        <v>4</v>
      </c>
      <c r="C159" s="56">
        <v>12540</v>
      </c>
      <c r="D159" s="119">
        <f t="shared" si="18"/>
        <v>13794.000000000002</v>
      </c>
      <c r="E159" s="1"/>
      <c r="F159" s="1"/>
      <c r="G159" s="42">
        <f>D159*SUMIF('Planned ships &amp; modules'!D:D,A159,'Planned ships &amp; modules'!E:E)</f>
        <v>0</v>
      </c>
      <c r="H159" s="1"/>
    </row>
    <row r="160" spans="1:8" hidden="1" outlineLevel="2" x14ac:dyDescent="0.25">
      <c r="A160" s="69" t="s">
        <v>92</v>
      </c>
      <c r="B160" s="68" t="s">
        <v>5</v>
      </c>
      <c r="C160" s="56">
        <v>2190</v>
      </c>
      <c r="D160" s="119">
        <f t="shared" si="18"/>
        <v>2409</v>
      </c>
      <c r="E160" s="1"/>
      <c r="F160" s="1"/>
      <c r="G160" s="42">
        <f>D160*SUMIF('Planned ships &amp; modules'!D:D,A160,'Planned ships &amp; modules'!E:E)</f>
        <v>0</v>
      </c>
      <c r="H160" s="1"/>
    </row>
    <row r="161" spans="1:10" hidden="1" outlineLevel="2" x14ac:dyDescent="0.25">
      <c r="A161" s="69" t="s">
        <v>92</v>
      </c>
      <c r="B161" s="68" t="s">
        <v>6</v>
      </c>
      <c r="C161" s="56">
        <v>996</v>
      </c>
      <c r="D161" s="119">
        <f t="shared" si="18"/>
        <v>1095.6000000000001</v>
      </c>
      <c r="E161" s="1"/>
      <c r="F161" s="1"/>
      <c r="G161" s="42">
        <f>D161*SUMIF('Planned ships &amp; modules'!D:D,A161,'Planned ships &amp; modules'!E:E)</f>
        <v>0</v>
      </c>
      <c r="H161" s="1"/>
    </row>
    <row r="162" spans="1:10" outlineLevel="1" collapsed="1" x14ac:dyDescent="0.25">
      <c r="A162" s="69" t="s">
        <v>92</v>
      </c>
      <c r="B162" s="69" t="s">
        <v>35</v>
      </c>
      <c r="C162" s="115"/>
      <c r="D162" s="84">
        <f>Overview!$B$2*D155+Overview!$B$3*D156+Overview!$B$4*D157+Overview!$B$5*D158+Overview!$B$6*D159+Overview!$B$7*D160+Overview!$B$8*D161</f>
        <v>60346590.975000001</v>
      </c>
      <c r="E162" s="1"/>
      <c r="F162" s="1"/>
      <c r="G162" s="40">
        <f>SUMIF('Planned ships &amp; modules'!D:D,A162,'Planned ships &amp; modules'!E:E)*D162</f>
        <v>0</v>
      </c>
      <c r="H162" s="1"/>
    </row>
    <row r="163" spans="1:10" outlineLevel="1" x14ac:dyDescent="0.25">
      <c r="B163" s="1"/>
      <c r="C163" s="114"/>
      <c r="D163" s="1"/>
      <c r="E163" s="1"/>
      <c r="F163" s="1"/>
      <c r="G163" s="1"/>
      <c r="H163" s="1"/>
    </row>
    <row r="164" spans="1:10" x14ac:dyDescent="0.25">
      <c r="B164" s="1"/>
      <c r="C164" s="114"/>
      <c r="D164" s="1"/>
      <c r="E164" s="1"/>
      <c r="F164" s="1"/>
      <c r="G164" s="1"/>
      <c r="H164" s="1"/>
    </row>
    <row r="165" spans="1:10" ht="20.25" thickBot="1" x14ac:dyDescent="0.35">
      <c r="B165" s="45" t="s">
        <v>93</v>
      </c>
      <c r="C165" s="117"/>
      <c r="D165" s="45"/>
      <c r="E165" s="45"/>
      <c r="F165" s="45"/>
      <c r="G165" s="45"/>
      <c r="H165" s="45"/>
    </row>
    <row r="166" spans="1:10" ht="15.75" thickTop="1" x14ac:dyDescent="0.25">
      <c r="B166" s="1"/>
      <c r="C166" s="114"/>
      <c r="D166" s="1"/>
      <c r="E166" s="1"/>
      <c r="F166" s="1"/>
      <c r="G166" s="1"/>
      <c r="H166" s="1"/>
    </row>
    <row r="167" spans="1:10" outlineLevel="1" x14ac:dyDescent="0.25">
      <c r="B167" s="1"/>
      <c r="C167" s="114"/>
      <c r="D167" s="1"/>
      <c r="E167" s="1"/>
      <c r="F167" s="1"/>
      <c r="G167" s="1"/>
      <c r="H167" s="1"/>
    </row>
    <row r="168" spans="1:10" outlineLevel="1" x14ac:dyDescent="0.25">
      <c r="B168" s="69" t="s">
        <v>64</v>
      </c>
      <c r="C168" s="115"/>
      <c r="D168" s="70">
        <v>0</v>
      </c>
      <c r="E168" s="1"/>
      <c r="F168" s="1"/>
      <c r="G168" s="39" t="s">
        <v>79</v>
      </c>
      <c r="H168" s="2"/>
      <c r="I168" s="34"/>
      <c r="J168" s="37"/>
    </row>
    <row r="169" spans="1:10" hidden="1" outlineLevel="2" x14ac:dyDescent="0.25">
      <c r="A169" s="69" t="s">
        <v>64</v>
      </c>
      <c r="B169" s="68" t="s">
        <v>0</v>
      </c>
      <c r="C169" s="56">
        <v>1596849</v>
      </c>
      <c r="D169" s="119">
        <f t="shared" ref="D169:D175" si="19">C169*(1+(0.1/(1+$D$168)))</f>
        <v>1756533.9000000001</v>
      </c>
      <c r="E169" s="1"/>
      <c r="F169" s="1"/>
      <c r="G169" s="42">
        <f>D169*SUMIF('Planned ships &amp; modules'!D:D,A169,'Planned ships &amp; modules'!E:E)</f>
        <v>0</v>
      </c>
      <c r="H169" s="1"/>
    </row>
    <row r="170" spans="1:10" hidden="1" outlineLevel="2" x14ac:dyDescent="0.25">
      <c r="A170" s="69" t="s">
        <v>64</v>
      </c>
      <c r="B170" s="68" t="s">
        <v>1</v>
      </c>
      <c r="C170" s="56">
        <v>1125065</v>
      </c>
      <c r="D170" s="119">
        <f t="shared" si="19"/>
        <v>1237571.5</v>
      </c>
      <c r="E170" s="1"/>
      <c r="F170" s="1"/>
      <c r="G170" s="42">
        <f>D170*SUMIF('Planned ships &amp; modules'!D:D,A170,'Planned ships &amp; modules'!E:E)</f>
        <v>0</v>
      </c>
      <c r="H170" s="1"/>
    </row>
    <row r="171" spans="1:10" hidden="1" outlineLevel="2" x14ac:dyDescent="0.25">
      <c r="A171" s="69" t="s">
        <v>64</v>
      </c>
      <c r="B171" s="68" t="s">
        <v>2</v>
      </c>
      <c r="C171" s="56">
        <v>438660</v>
      </c>
      <c r="D171" s="119">
        <f t="shared" si="19"/>
        <v>482526.00000000006</v>
      </c>
      <c r="E171" s="1"/>
      <c r="F171" s="1"/>
      <c r="G171" s="42">
        <f>D171*SUMIF('Planned ships &amp; modules'!D:D,A171,'Planned ships &amp; modules'!E:E)</f>
        <v>0</v>
      </c>
      <c r="H171" s="1"/>
    </row>
    <row r="172" spans="1:10" hidden="1" outlineLevel="2" x14ac:dyDescent="0.25">
      <c r="A172" s="69" t="s">
        <v>64</v>
      </c>
      <c r="B172" s="68" t="s">
        <v>3</v>
      </c>
      <c r="C172" s="56">
        <v>292532</v>
      </c>
      <c r="D172" s="119">
        <f t="shared" si="19"/>
        <v>321785.2</v>
      </c>
      <c r="E172" s="1"/>
      <c r="F172" s="1"/>
      <c r="G172" s="42">
        <f>D172*SUMIF('Planned ships &amp; modules'!D:D,A172,'Planned ships &amp; modules'!E:E)</f>
        <v>0</v>
      </c>
      <c r="H172" s="1"/>
    </row>
    <row r="173" spans="1:10" hidden="1" outlineLevel="2" x14ac:dyDescent="0.25">
      <c r="A173" s="69" t="s">
        <v>64</v>
      </c>
      <c r="B173" s="68" t="s">
        <v>4</v>
      </c>
      <c r="C173" s="56">
        <v>229920</v>
      </c>
      <c r="D173" s="119">
        <f t="shared" si="19"/>
        <v>252912.00000000003</v>
      </c>
      <c r="E173" s="1"/>
      <c r="F173" s="1"/>
      <c r="G173" s="42">
        <f>D173*SUMIF('Planned ships &amp; modules'!D:D,A173,'Planned ships &amp; modules'!E:E)</f>
        <v>0</v>
      </c>
      <c r="H173" s="1"/>
    </row>
    <row r="174" spans="1:10" hidden="1" outlineLevel="2" x14ac:dyDescent="0.25">
      <c r="A174" s="69" t="s">
        <v>64</v>
      </c>
      <c r="B174" s="68" t="s">
        <v>5</v>
      </c>
      <c r="C174" s="56">
        <v>22329</v>
      </c>
      <c r="D174" s="119">
        <f t="shared" si="19"/>
        <v>24561.9</v>
      </c>
      <c r="E174" s="1"/>
      <c r="F174" s="1"/>
      <c r="G174" s="42">
        <f>D174*SUMIF('Planned ships &amp; modules'!D:D,A174,'Planned ships &amp; modules'!E:E)</f>
        <v>0</v>
      </c>
      <c r="H174" s="1"/>
    </row>
    <row r="175" spans="1:10" hidden="1" outlineLevel="2" x14ac:dyDescent="0.25">
      <c r="A175" s="69" t="s">
        <v>64</v>
      </c>
      <c r="B175" s="68" t="s">
        <v>6</v>
      </c>
      <c r="C175" s="56">
        <v>18702</v>
      </c>
      <c r="D175" s="119">
        <f t="shared" si="19"/>
        <v>20572.2</v>
      </c>
      <c r="E175" s="1"/>
      <c r="F175" s="1"/>
      <c r="G175" s="42">
        <f>D175*SUMIF('Planned ships &amp; modules'!D:D,A175,'Planned ships &amp; modules'!E:E)</f>
        <v>0</v>
      </c>
      <c r="H175" s="1"/>
    </row>
    <row r="176" spans="1:10" outlineLevel="1" collapsed="1" x14ac:dyDescent="0.25">
      <c r="A176" s="69" t="s">
        <v>64</v>
      </c>
      <c r="B176" s="69" t="s">
        <v>35</v>
      </c>
      <c r="C176" s="115"/>
      <c r="D176" s="84">
        <f>Overview!$B$2*D169+Overview!$B$3*D170+Overview!$B$4*D171+Overview!$B$5*D172+Overview!$B$6*D173+Overview!$B$7*D174+Overview!$B$8*D175</f>
        <v>317046637.31400001</v>
      </c>
      <c r="E176" s="1"/>
      <c r="F176" s="1"/>
      <c r="G176" s="40">
        <f>SUMIF('Planned ships &amp; modules'!D:D,A176,'Planned ships &amp; modules'!E:E)*D176</f>
        <v>0</v>
      </c>
      <c r="H176" s="1"/>
    </row>
    <row r="177" spans="1:8" outlineLevel="1" x14ac:dyDescent="0.25">
      <c r="B177" s="1"/>
      <c r="C177" s="114"/>
      <c r="D177" s="1"/>
      <c r="E177" s="1"/>
      <c r="F177" s="1"/>
      <c r="G177" s="2"/>
      <c r="H177" s="1"/>
    </row>
    <row r="178" spans="1:8" outlineLevel="1" x14ac:dyDescent="0.25">
      <c r="B178" s="2"/>
      <c r="C178" s="116"/>
      <c r="D178" s="22"/>
      <c r="E178" s="11"/>
      <c r="F178" s="11"/>
      <c r="G178" s="2"/>
      <c r="H178" s="1"/>
    </row>
    <row r="179" spans="1:8" outlineLevel="1" x14ac:dyDescent="0.25">
      <c r="B179" s="69" t="s">
        <v>63</v>
      </c>
      <c r="C179" s="115"/>
      <c r="D179" s="70">
        <v>0</v>
      </c>
      <c r="E179" s="1"/>
      <c r="F179" s="1"/>
      <c r="G179" s="39" t="s">
        <v>79</v>
      </c>
      <c r="H179" s="1"/>
    </row>
    <row r="180" spans="1:8" hidden="1" outlineLevel="2" x14ac:dyDescent="0.25">
      <c r="A180" s="69" t="s">
        <v>63</v>
      </c>
      <c r="B180" s="68" t="s">
        <v>0</v>
      </c>
      <c r="C180" s="56">
        <v>1809723</v>
      </c>
      <c r="D180" s="119">
        <f t="shared" ref="D180:D186" si="20">C180*(1+(0.1/(1+$D$179)))</f>
        <v>1990695.3</v>
      </c>
      <c r="E180" s="1"/>
      <c r="F180" s="1"/>
      <c r="G180" s="42">
        <f>D180*SUMIF('Planned ships &amp; modules'!D:D,A180,'Planned ships &amp; modules'!E:E)</f>
        <v>0</v>
      </c>
      <c r="H180" s="1"/>
    </row>
    <row r="181" spans="1:8" hidden="1" outlineLevel="2" x14ac:dyDescent="0.25">
      <c r="A181" s="69" t="s">
        <v>63</v>
      </c>
      <c r="B181" s="68" t="s">
        <v>1</v>
      </c>
      <c r="C181" s="56">
        <v>938919</v>
      </c>
      <c r="D181" s="119">
        <f t="shared" si="20"/>
        <v>1032810.9000000001</v>
      </c>
      <c r="E181" s="1"/>
      <c r="F181" s="1"/>
      <c r="G181" s="42">
        <f>D181*SUMIF('Planned ships &amp; modules'!D:D,A181,'Planned ships &amp; modules'!E:E)</f>
        <v>0</v>
      </c>
      <c r="H181" s="1"/>
    </row>
    <row r="182" spans="1:8" hidden="1" outlineLevel="2" x14ac:dyDescent="0.25">
      <c r="A182" s="69" t="s">
        <v>63</v>
      </c>
      <c r="B182" s="68" t="s">
        <v>2</v>
      </c>
      <c r="C182" s="56">
        <v>512913</v>
      </c>
      <c r="D182" s="119">
        <f t="shared" si="20"/>
        <v>564204.30000000005</v>
      </c>
      <c r="E182" s="1"/>
      <c r="F182" s="1"/>
      <c r="G182" s="42">
        <f>D182*SUMIF('Planned ships &amp; modules'!D:D,A182,'Planned ships &amp; modules'!E:E)</f>
        <v>0</v>
      </c>
      <c r="H182" s="1"/>
    </row>
    <row r="183" spans="1:8" hidden="1" outlineLevel="2" x14ac:dyDescent="0.25">
      <c r="A183" s="69" t="s">
        <v>63</v>
      </c>
      <c r="B183" s="68" t="s">
        <v>3</v>
      </c>
      <c r="C183" s="56">
        <v>327282</v>
      </c>
      <c r="D183" s="119">
        <f t="shared" si="20"/>
        <v>360010.2</v>
      </c>
      <c r="E183" s="1"/>
      <c r="F183" s="1"/>
      <c r="G183" s="42">
        <f>D183*SUMIF('Planned ships &amp; modules'!D:D,A183,'Planned ships &amp; modules'!E:E)</f>
        <v>0</v>
      </c>
      <c r="H183" s="1"/>
    </row>
    <row r="184" spans="1:8" hidden="1" outlineLevel="2" x14ac:dyDescent="0.25">
      <c r="A184" s="69" t="s">
        <v>63</v>
      </c>
      <c r="B184" s="68" t="s">
        <v>4</v>
      </c>
      <c r="C184" s="56">
        <v>190722</v>
      </c>
      <c r="D184" s="119">
        <f t="shared" si="20"/>
        <v>209794.2</v>
      </c>
      <c r="E184" s="1"/>
      <c r="F184" s="1"/>
      <c r="G184" s="42">
        <f>D184*SUMIF('Planned ships &amp; modules'!D:D,A184,'Planned ships &amp; modules'!E:E)</f>
        <v>0</v>
      </c>
      <c r="H184" s="1"/>
    </row>
    <row r="185" spans="1:8" hidden="1" outlineLevel="2" x14ac:dyDescent="0.25">
      <c r="A185" s="69" t="s">
        <v>63</v>
      </c>
      <c r="B185" s="68" t="s">
        <v>5</v>
      </c>
      <c r="C185" s="56">
        <v>24619</v>
      </c>
      <c r="D185" s="119">
        <f t="shared" si="20"/>
        <v>27080.9</v>
      </c>
      <c r="E185" s="1"/>
      <c r="F185" s="1"/>
      <c r="G185" s="42">
        <f>D185*SUMIF('Planned ships &amp; modules'!D:D,A185,'Planned ships &amp; modules'!E:E)</f>
        <v>0</v>
      </c>
      <c r="H185" s="1"/>
    </row>
    <row r="186" spans="1:8" hidden="1" outlineLevel="2" x14ac:dyDescent="0.25">
      <c r="A186" s="69" t="s">
        <v>63</v>
      </c>
      <c r="B186" s="68" t="s">
        <v>6</v>
      </c>
      <c r="C186" s="56">
        <v>16937</v>
      </c>
      <c r="D186" s="119">
        <f t="shared" si="20"/>
        <v>18630.7</v>
      </c>
      <c r="E186" s="1"/>
      <c r="F186" s="1"/>
      <c r="G186" s="42">
        <f>D186*SUMIF('Planned ships &amp; modules'!D:D,A186,'Planned ships &amp; modules'!E:E)</f>
        <v>0</v>
      </c>
      <c r="H186" s="1"/>
    </row>
    <row r="187" spans="1:8" outlineLevel="1" collapsed="1" x14ac:dyDescent="0.25">
      <c r="A187" s="69" t="s">
        <v>63</v>
      </c>
      <c r="B187" s="69" t="s">
        <v>35</v>
      </c>
      <c r="C187" s="115"/>
      <c r="D187" s="84">
        <f>Overview!$B$2*D180+Overview!$B$3*D181+Overview!$B$4*D182+Overview!$B$5*D183+Overview!$B$6*D184+Overview!$B$7*D185+Overview!$B$8*D186</f>
        <v>292945250.18000001</v>
      </c>
      <c r="E187" s="1"/>
      <c r="F187" s="1"/>
      <c r="G187" s="40">
        <f>SUMIF('Planned ships &amp; modules'!D:D,A187,'Planned ships &amp; modules'!E:E)*D187</f>
        <v>0</v>
      </c>
      <c r="H187" s="1"/>
    </row>
    <row r="188" spans="1:8" outlineLevel="1" x14ac:dyDescent="0.25">
      <c r="B188" s="1"/>
      <c r="C188" s="114"/>
      <c r="D188" s="1"/>
      <c r="E188" s="1"/>
      <c r="F188" s="1"/>
      <c r="G188" s="1"/>
      <c r="H188" s="1"/>
    </row>
    <row r="189" spans="1:8" outlineLevel="1" x14ac:dyDescent="0.25">
      <c r="B189" s="2"/>
      <c r="C189" s="116"/>
      <c r="D189" s="22"/>
      <c r="E189" s="11"/>
      <c r="F189" s="11"/>
      <c r="G189" s="1"/>
      <c r="H189" s="1"/>
    </row>
    <row r="190" spans="1:8" outlineLevel="1" x14ac:dyDescent="0.25">
      <c r="B190" s="69" t="s">
        <v>65</v>
      </c>
      <c r="C190" s="115"/>
      <c r="D190" s="70">
        <v>0</v>
      </c>
      <c r="E190" s="1"/>
      <c r="F190" s="1"/>
      <c r="G190" s="39" t="s">
        <v>79</v>
      </c>
      <c r="H190" s="1"/>
    </row>
    <row r="191" spans="1:8" hidden="1" outlineLevel="2" x14ac:dyDescent="0.25">
      <c r="A191" s="69" t="s">
        <v>65</v>
      </c>
      <c r="B191" s="68" t="s">
        <v>0</v>
      </c>
      <c r="C191" s="56">
        <v>1209713</v>
      </c>
      <c r="D191" s="119">
        <f t="shared" ref="D191:D197" si="21">C191*(1+(0.1/(1+$D$190)))</f>
        <v>1330684.3</v>
      </c>
      <c r="E191" s="1"/>
      <c r="F191" s="1"/>
      <c r="G191" s="42">
        <f>D191*SUMIF('Planned ships &amp; modules'!D:D,A191,'Planned ships &amp; modules'!E:E)</f>
        <v>0</v>
      </c>
      <c r="H191" s="1"/>
    </row>
    <row r="192" spans="1:8" hidden="1" outlineLevel="2" x14ac:dyDescent="0.25">
      <c r="A192" s="69" t="s">
        <v>65</v>
      </c>
      <c r="B192" s="68" t="s">
        <v>1</v>
      </c>
      <c r="C192" s="56">
        <v>1055776</v>
      </c>
      <c r="D192" s="119">
        <f t="shared" si="21"/>
        <v>1161353.6000000001</v>
      </c>
      <c r="E192" s="1"/>
      <c r="F192" s="1"/>
      <c r="G192" s="42">
        <f>D192*SUMIF('Planned ships &amp; modules'!D:D,A192,'Planned ships &amp; modules'!E:E)</f>
        <v>0</v>
      </c>
      <c r="H192" s="1"/>
    </row>
    <row r="193" spans="1:8" hidden="1" outlineLevel="2" x14ac:dyDescent="0.25">
      <c r="A193" s="69" t="s">
        <v>65</v>
      </c>
      <c r="B193" s="68" t="s">
        <v>2</v>
      </c>
      <c r="C193" s="56">
        <v>589188</v>
      </c>
      <c r="D193" s="119">
        <f t="shared" si="21"/>
        <v>648106.80000000005</v>
      </c>
      <c r="E193" s="1"/>
      <c r="F193" s="1"/>
      <c r="G193" s="42">
        <f>D193*SUMIF('Planned ships &amp; modules'!D:D,A193,'Planned ships &amp; modules'!E:E)</f>
        <v>0</v>
      </c>
      <c r="H193" s="1"/>
    </row>
    <row r="194" spans="1:8" hidden="1" outlineLevel="2" x14ac:dyDescent="0.25">
      <c r="A194" s="69" t="s">
        <v>65</v>
      </c>
      <c r="B194" s="68" t="s">
        <v>3</v>
      </c>
      <c r="C194" s="56">
        <v>359945</v>
      </c>
      <c r="D194" s="119">
        <f t="shared" si="21"/>
        <v>395939.50000000006</v>
      </c>
      <c r="E194" s="1"/>
      <c r="F194" s="1"/>
      <c r="G194" s="42">
        <f>D194*SUMIF('Planned ships &amp; modules'!D:D,A194,'Planned ships &amp; modules'!E:E)</f>
        <v>0</v>
      </c>
      <c r="H194" s="1"/>
    </row>
    <row r="195" spans="1:8" hidden="1" outlineLevel="2" x14ac:dyDescent="0.25">
      <c r="A195" s="69" t="s">
        <v>65</v>
      </c>
      <c r="B195" s="68" t="s">
        <v>4</v>
      </c>
      <c r="C195" s="56">
        <v>166490</v>
      </c>
      <c r="D195" s="119">
        <f t="shared" si="21"/>
        <v>183139.00000000003</v>
      </c>
      <c r="E195" s="1"/>
      <c r="F195" s="1"/>
      <c r="G195" s="42">
        <f>D195*SUMIF('Planned ships &amp; modules'!D:D,A195,'Planned ships &amp; modules'!E:E)</f>
        <v>0</v>
      </c>
      <c r="H195" s="1"/>
    </row>
    <row r="196" spans="1:8" hidden="1" outlineLevel="2" x14ac:dyDescent="0.25">
      <c r="A196" s="69" t="s">
        <v>65</v>
      </c>
      <c r="B196" s="68" t="s">
        <v>5</v>
      </c>
      <c r="C196" s="56">
        <v>19318</v>
      </c>
      <c r="D196" s="119">
        <f t="shared" si="21"/>
        <v>21249.800000000003</v>
      </c>
      <c r="E196" s="1"/>
      <c r="F196" s="1"/>
      <c r="G196" s="42">
        <f>D196*SUMIF('Planned ships &amp; modules'!D:D,A196,'Planned ships &amp; modules'!E:E)</f>
        <v>0</v>
      </c>
      <c r="H196" s="1"/>
    </row>
    <row r="197" spans="1:8" hidden="1" outlineLevel="2" x14ac:dyDescent="0.25">
      <c r="A197" s="69" t="s">
        <v>65</v>
      </c>
      <c r="B197" s="68" t="s">
        <v>6</v>
      </c>
      <c r="C197" s="56">
        <v>16581</v>
      </c>
      <c r="D197" s="119">
        <f t="shared" si="21"/>
        <v>18239.100000000002</v>
      </c>
      <c r="E197" s="1"/>
      <c r="F197" s="1"/>
      <c r="G197" s="42">
        <f>D197*SUMIF('Planned ships &amp; modules'!D:D,A197,'Planned ships &amp; modules'!E:E)</f>
        <v>0</v>
      </c>
      <c r="H197" s="1"/>
    </row>
    <row r="198" spans="1:8" outlineLevel="1" collapsed="1" x14ac:dyDescent="0.25">
      <c r="A198" s="69" t="s">
        <v>65</v>
      </c>
      <c r="B198" s="69" t="s">
        <v>35</v>
      </c>
      <c r="C198" s="115"/>
      <c r="D198" s="84">
        <f>Overview!$B$2*D191+Overview!$B$3*D192+Overview!$B$4*D193+Overview!$B$5*D194+Overview!$B$6*D195+Overview!$B$7*D196+Overview!$B$8*D197</f>
        <v>276202335.62900001</v>
      </c>
      <c r="E198" s="1"/>
      <c r="F198" s="1"/>
      <c r="G198" s="40">
        <f>SUMIF('Planned ships &amp; modules'!D:D,A198,'Planned ships &amp; modules'!E:E)*D198</f>
        <v>0</v>
      </c>
      <c r="H198" s="1"/>
    </row>
    <row r="199" spans="1:8" outlineLevel="1" x14ac:dyDescent="0.25">
      <c r="B199" s="1"/>
      <c r="C199" s="114"/>
      <c r="D199" s="1"/>
      <c r="E199" s="1"/>
      <c r="F199" s="1"/>
      <c r="G199" s="2"/>
      <c r="H199" s="1"/>
    </row>
    <row r="200" spans="1:8" outlineLevel="1" x14ac:dyDescent="0.25">
      <c r="B200" s="2"/>
      <c r="C200" s="116"/>
      <c r="D200" s="22"/>
      <c r="E200" s="1"/>
      <c r="F200" s="1"/>
      <c r="G200" s="2"/>
      <c r="H200" s="1"/>
    </row>
    <row r="201" spans="1:8" outlineLevel="1" x14ac:dyDescent="0.25">
      <c r="B201" s="69" t="s">
        <v>62</v>
      </c>
      <c r="C201" s="115"/>
      <c r="D201" s="70">
        <v>0</v>
      </c>
      <c r="E201" s="1"/>
      <c r="F201" s="1"/>
      <c r="G201" s="39" t="s">
        <v>79</v>
      </c>
      <c r="H201" s="1"/>
    </row>
    <row r="202" spans="1:8" hidden="1" outlineLevel="2" x14ac:dyDescent="0.25">
      <c r="A202" s="69" t="s">
        <v>62</v>
      </c>
      <c r="B202" s="68" t="s">
        <v>0</v>
      </c>
      <c r="C202" s="56">
        <v>1629846</v>
      </c>
      <c r="D202" s="119">
        <f t="shared" ref="D202:D208" si="22">C202*(1+(0.1/(1+$D$201)))</f>
        <v>1792830.6</v>
      </c>
      <c r="E202" s="1"/>
      <c r="F202" s="1"/>
      <c r="G202" s="42">
        <f>D202*SUMIF('Planned ships &amp; modules'!D:D,A202,'Planned ships &amp; modules'!E:E)</f>
        <v>0</v>
      </c>
      <c r="H202" s="1"/>
    </row>
    <row r="203" spans="1:8" hidden="1" outlineLevel="2" x14ac:dyDescent="0.25">
      <c r="A203" s="69" t="s">
        <v>62</v>
      </c>
      <c r="B203" s="68" t="s">
        <v>1</v>
      </c>
      <c r="C203" s="56">
        <v>1049586</v>
      </c>
      <c r="D203" s="119">
        <f t="shared" si="22"/>
        <v>1154544.6000000001</v>
      </c>
      <c r="E203" s="1"/>
      <c r="F203" s="1"/>
      <c r="G203" s="42">
        <f>D203*SUMIF('Planned ships &amp; modules'!D:D,A203,'Planned ships &amp; modules'!E:E)</f>
        <v>0</v>
      </c>
      <c r="H203" s="1"/>
    </row>
    <row r="204" spans="1:8" hidden="1" outlineLevel="2" x14ac:dyDescent="0.25">
      <c r="A204" s="69" t="s">
        <v>62</v>
      </c>
      <c r="B204" s="68" t="s">
        <v>2</v>
      </c>
      <c r="C204" s="56">
        <v>355889</v>
      </c>
      <c r="D204" s="119">
        <f t="shared" si="22"/>
        <v>391477.9</v>
      </c>
      <c r="E204" s="1"/>
      <c r="F204" s="1"/>
      <c r="G204" s="42">
        <f>D204*SUMIF('Planned ships &amp; modules'!D:D,A204,'Planned ships &amp; modules'!E:E)</f>
        <v>0</v>
      </c>
      <c r="H204" s="1"/>
    </row>
    <row r="205" spans="1:8" hidden="1" outlineLevel="2" x14ac:dyDescent="0.25">
      <c r="A205" s="69" t="s">
        <v>62</v>
      </c>
      <c r="B205" s="68" t="s">
        <v>3</v>
      </c>
      <c r="C205" s="56">
        <v>267889</v>
      </c>
      <c r="D205" s="119">
        <f t="shared" si="22"/>
        <v>294677.90000000002</v>
      </c>
      <c r="E205" s="1"/>
      <c r="F205" s="1"/>
      <c r="G205" s="42">
        <f>D205*SUMIF('Planned ships &amp; modules'!D:D,A205,'Planned ships &amp; modules'!E:E)</f>
        <v>0</v>
      </c>
      <c r="H205" s="1"/>
    </row>
    <row r="206" spans="1:8" hidden="1" outlineLevel="2" x14ac:dyDescent="0.25">
      <c r="A206" s="69" t="s">
        <v>62</v>
      </c>
      <c r="B206" s="68" t="s">
        <v>4</v>
      </c>
      <c r="C206" s="56">
        <v>227181</v>
      </c>
      <c r="D206" s="119">
        <f t="shared" si="22"/>
        <v>249899.1</v>
      </c>
      <c r="E206" s="1"/>
      <c r="F206" s="1"/>
      <c r="G206" s="42">
        <f>D206*SUMIF('Planned ships &amp; modules'!D:D,A206,'Planned ships &amp; modules'!E:E)</f>
        <v>0</v>
      </c>
      <c r="H206" s="1"/>
    </row>
    <row r="207" spans="1:8" hidden="1" outlineLevel="2" x14ac:dyDescent="0.25">
      <c r="A207" s="69" t="s">
        <v>62</v>
      </c>
      <c r="B207" s="68" t="s">
        <v>5</v>
      </c>
      <c r="C207" s="56">
        <v>23246</v>
      </c>
      <c r="D207" s="119">
        <f t="shared" si="22"/>
        <v>25570.600000000002</v>
      </c>
      <c r="E207" s="1"/>
      <c r="F207" s="1"/>
      <c r="G207" s="42">
        <f>D207*SUMIF('Planned ships &amp; modules'!D:D,A207,'Planned ships &amp; modules'!E:E)</f>
        <v>0</v>
      </c>
      <c r="H207" s="1"/>
    </row>
    <row r="208" spans="1:8" hidden="1" outlineLevel="2" x14ac:dyDescent="0.25">
      <c r="A208" s="69" t="s">
        <v>62</v>
      </c>
      <c r="B208" s="68" t="s">
        <v>6</v>
      </c>
      <c r="C208" s="56">
        <v>16991</v>
      </c>
      <c r="D208" s="119">
        <f t="shared" si="22"/>
        <v>18690.100000000002</v>
      </c>
      <c r="E208" s="1"/>
      <c r="F208" s="1"/>
      <c r="G208" s="42">
        <f>D208*SUMIF('Planned ships &amp; modules'!D:D,A208,'Planned ships &amp; modules'!E:E)</f>
        <v>0</v>
      </c>
      <c r="H208" s="1"/>
    </row>
    <row r="209" spans="1:8" outlineLevel="1" collapsed="1" x14ac:dyDescent="0.25">
      <c r="A209" s="69" t="s">
        <v>62</v>
      </c>
      <c r="B209" s="69" t="s">
        <v>35</v>
      </c>
      <c r="C209" s="115"/>
      <c r="D209" s="84">
        <f>Overview!$B$2*D202+Overview!$B$3*D203+Overview!$B$4*D204+Overview!$B$5*D205+Overview!$B$6*D206+Overview!$B$7*D207+Overview!$B$8*D208</f>
        <v>304002939.03100002</v>
      </c>
      <c r="E209" s="1"/>
      <c r="F209" s="1"/>
      <c r="G209" s="40">
        <f>SUMIF('Planned ships &amp; modules'!D:D,A209,'Planned ships &amp; modules'!E:E)*D209</f>
        <v>0</v>
      </c>
      <c r="H209" s="1"/>
    </row>
    <row r="210" spans="1:8" outlineLevel="1" x14ac:dyDescent="0.25">
      <c r="B210" s="1"/>
      <c r="C210" s="114"/>
      <c r="D210" s="1"/>
      <c r="E210" s="1"/>
      <c r="F210" s="1"/>
      <c r="G210" s="1"/>
      <c r="H210" s="1"/>
    </row>
    <row r="211" spans="1:8" x14ac:dyDescent="0.25">
      <c r="B211" s="1"/>
      <c r="C211" s="114"/>
      <c r="D211" s="1"/>
      <c r="E211" s="1"/>
      <c r="F211" s="1"/>
      <c r="G211" s="1"/>
      <c r="H211" s="1"/>
    </row>
    <row r="212" spans="1:8" ht="20.25" thickBot="1" x14ac:dyDescent="0.35">
      <c r="B212" s="45" t="s">
        <v>95</v>
      </c>
      <c r="C212" s="117"/>
      <c r="D212" s="45"/>
      <c r="E212" s="45"/>
      <c r="F212" s="45"/>
      <c r="G212" s="45"/>
      <c r="H212" s="45"/>
    </row>
    <row r="213" spans="1:8" ht="15.75" thickTop="1" x14ac:dyDescent="0.25">
      <c r="B213" s="1"/>
      <c r="C213" s="114"/>
      <c r="D213" s="1"/>
      <c r="E213" s="1"/>
      <c r="F213" s="1"/>
      <c r="G213" s="1"/>
      <c r="H213" s="1"/>
    </row>
    <row r="214" spans="1:8" outlineLevel="1" x14ac:dyDescent="0.25">
      <c r="B214" s="1"/>
      <c r="C214" s="114"/>
      <c r="D214" s="1"/>
      <c r="E214" s="1"/>
      <c r="F214" s="1"/>
      <c r="G214" s="1"/>
      <c r="H214" s="1"/>
    </row>
    <row r="215" spans="1:8" outlineLevel="1" x14ac:dyDescent="0.25">
      <c r="B215" s="69" t="s">
        <v>94</v>
      </c>
      <c r="C215" s="69"/>
      <c r="D215" s="70">
        <v>0</v>
      </c>
      <c r="E215" s="1"/>
      <c r="F215" s="1"/>
      <c r="G215" s="39" t="s">
        <v>79</v>
      </c>
      <c r="H215" s="1"/>
    </row>
    <row r="216" spans="1:8" hidden="1" outlineLevel="2" x14ac:dyDescent="0.25">
      <c r="A216" s="69" t="s">
        <v>94</v>
      </c>
      <c r="B216" s="68" t="s">
        <v>0</v>
      </c>
      <c r="C216" s="56">
        <v>2468069</v>
      </c>
      <c r="D216" s="119">
        <f t="shared" ref="D216:D222" si="23">C216*(1+(0.1/(1+$D$215)))</f>
        <v>2714875.9000000004</v>
      </c>
      <c r="E216" s="1"/>
      <c r="F216" s="1"/>
      <c r="G216" s="42">
        <f>D216*SUMIF('Planned ships &amp; modules'!D:D,A216,'Planned ships &amp; modules'!E:E)</f>
        <v>0</v>
      </c>
      <c r="H216" s="1"/>
    </row>
    <row r="217" spans="1:8" hidden="1" outlineLevel="2" x14ac:dyDescent="0.25">
      <c r="A217" s="69" t="s">
        <v>94</v>
      </c>
      <c r="B217" s="68" t="s">
        <v>1</v>
      </c>
      <c r="C217" s="56">
        <v>596244</v>
      </c>
      <c r="D217" s="119">
        <f t="shared" si="23"/>
        <v>655868.4</v>
      </c>
      <c r="E217" s="1"/>
      <c r="F217" s="1"/>
      <c r="G217" s="42">
        <f>D217*SUMIF('Planned ships &amp; modules'!D:D,A217,'Planned ships &amp; modules'!E:E)</f>
        <v>0</v>
      </c>
      <c r="H217" s="1"/>
    </row>
    <row r="218" spans="1:8" hidden="1" outlineLevel="2" x14ac:dyDescent="0.25">
      <c r="A218" s="69" t="s">
        <v>94</v>
      </c>
      <c r="B218" s="68" t="s">
        <v>2</v>
      </c>
      <c r="C218" s="56">
        <v>226768</v>
      </c>
      <c r="D218" s="119">
        <f t="shared" si="23"/>
        <v>249444.80000000002</v>
      </c>
      <c r="E218" s="1"/>
      <c r="F218" s="1"/>
      <c r="G218" s="42">
        <f>D218*SUMIF('Planned ships &amp; modules'!D:D,A218,'Planned ships &amp; modules'!E:E)</f>
        <v>0</v>
      </c>
      <c r="H218" s="1"/>
    </row>
    <row r="219" spans="1:8" hidden="1" outlineLevel="2" x14ac:dyDescent="0.25">
      <c r="A219" s="69" t="s">
        <v>94</v>
      </c>
      <c r="B219" s="68" t="s">
        <v>3</v>
      </c>
      <c r="C219" s="56">
        <v>37464</v>
      </c>
      <c r="D219" s="119">
        <f t="shared" si="23"/>
        <v>41210.400000000001</v>
      </c>
      <c r="E219" s="1"/>
      <c r="F219" s="1"/>
      <c r="G219" s="42">
        <f>D219*SUMIF('Planned ships &amp; modules'!D:D,A219,'Planned ships &amp; modules'!E:E)</f>
        <v>0</v>
      </c>
      <c r="H219" s="1"/>
    </row>
    <row r="220" spans="1:8" hidden="1" outlineLevel="2" x14ac:dyDescent="0.25">
      <c r="A220" s="69" t="s">
        <v>94</v>
      </c>
      <c r="B220" s="68" t="s">
        <v>4</v>
      </c>
      <c r="C220" s="56">
        <v>11392</v>
      </c>
      <c r="D220" s="119">
        <f t="shared" si="23"/>
        <v>12531.2</v>
      </c>
      <c r="E220" s="1"/>
      <c r="F220" s="1"/>
      <c r="G220" s="42">
        <f>D220*SUMIF('Planned ships &amp; modules'!D:D,A220,'Planned ships &amp; modules'!E:E)</f>
        <v>0</v>
      </c>
      <c r="H220" s="1"/>
    </row>
    <row r="221" spans="1:8" hidden="1" outlineLevel="2" x14ac:dyDescent="0.25">
      <c r="A221" s="69" t="s">
        <v>94</v>
      </c>
      <c r="B221" s="68" t="s">
        <v>5</v>
      </c>
      <c r="C221" s="56">
        <v>1632</v>
      </c>
      <c r="D221" s="119">
        <f t="shared" si="23"/>
        <v>1795.2</v>
      </c>
      <c r="E221" s="1"/>
      <c r="F221" s="1"/>
      <c r="G221" s="42">
        <f>D221*SUMIF('Planned ships &amp; modules'!D:D,A221,'Planned ships &amp; modules'!E:E)</f>
        <v>0</v>
      </c>
      <c r="H221" s="1"/>
    </row>
    <row r="222" spans="1:8" hidden="1" outlineLevel="2" x14ac:dyDescent="0.25">
      <c r="A222" s="69" t="s">
        <v>94</v>
      </c>
      <c r="B222" s="68" t="s">
        <v>6</v>
      </c>
      <c r="C222" s="56">
        <v>815</v>
      </c>
      <c r="D222" s="119">
        <f t="shared" si="23"/>
        <v>896.50000000000011</v>
      </c>
      <c r="E222" s="1"/>
      <c r="F222" s="1"/>
      <c r="G222" s="42">
        <f>D222*SUMIF('Planned ships &amp; modules'!D:D,A222,'Planned ships &amp; modules'!E:E)</f>
        <v>0</v>
      </c>
      <c r="H222" s="1"/>
    </row>
    <row r="223" spans="1:8" outlineLevel="1" collapsed="1" x14ac:dyDescent="0.25">
      <c r="A223" s="69" t="s">
        <v>94</v>
      </c>
      <c r="B223" s="69" t="s">
        <v>35</v>
      </c>
      <c r="C223" s="81"/>
      <c r="D223" s="84">
        <f>Overview!$B$2*D216+Overview!$B$3*D217+Overview!$B$4*D218+Overview!$B$5*D219+Overview!$B$6*D220+Overview!$B$7*D221+Overview!$B$8*D222</f>
        <v>49721763.564000003</v>
      </c>
      <c r="E223" s="1"/>
      <c r="F223" s="1"/>
      <c r="G223" s="40">
        <f>SUMIF('Planned ships &amp; modules'!D:D,A223,'Planned ships &amp; modules'!E:E)*D223</f>
        <v>0</v>
      </c>
      <c r="H223" s="1"/>
    </row>
    <row r="224" spans="1:8" outlineLevel="1" x14ac:dyDescent="0.25">
      <c r="B224" s="1"/>
      <c r="C224" s="114"/>
      <c r="D224" s="1"/>
      <c r="E224" s="1"/>
      <c r="F224" s="1"/>
      <c r="G224" s="2"/>
      <c r="H224" s="1"/>
    </row>
    <row r="225" spans="1:8" outlineLevel="1" x14ac:dyDescent="0.25">
      <c r="B225" s="1"/>
      <c r="C225" s="114"/>
      <c r="D225" s="1"/>
      <c r="E225" s="1"/>
      <c r="F225" s="1"/>
      <c r="G225" s="2"/>
      <c r="H225" s="1"/>
    </row>
    <row r="226" spans="1:8" outlineLevel="1" x14ac:dyDescent="0.25">
      <c r="B226" s="69" t="s">
        <v>40</v>
      </c>
      <c r="C226" s="69"/>
      <c r="D226" s="70">
        <v>30</v>
      </c>
      <c r="E226" s="1"/>
      <c r="F226" s="1"/>
      <c r="G226" s="39" t="s">
        <v>79</v>
      </c>
      <c r="H226" s="1"/>
    </row>
    <row r="227" spans="1:8" hidden="1" outlineLevel="2" x14ac:dyDescent="0.25">
      <c r="A227" s="69" t="s">
        <v>40</v>
      </c>
      <c r="B227" s="68" t="s">
        <v>0</v>
      </c>
      <c r="C227" s="56">
        <v>3085086</v>
      </c>
      <c r="D227" s="119">
        <f t="shared" ref="D227:D233" si="24">C227*(1+(0.1/(1+$D$226)))</f>
        <v>3095037.8903225805</v>
      </c>
      <c r="E227" s="1"/>
      <c r="F227" s="1"/>
      <c r="G227" s="42">
        <f>D227*SUMIF('Planned ships &amp; modules'!D:D,A227,'Planned ships &amp; modules'!E:E)</f>
        <v>0</v>
      </c>
      <c r="H227" s="1"/>
    </row>
    <row r="228" spans="1:8" hidden="1" outlineLevel="2" x14ac:dyDescent="0.25">
      <c r="A228" s="69" t="s">
        <v>40</v>
      </c>
      <c r="B228" s="68" t="s">
        <v>1</v>
      </c>
      <c r="C228" s="56">
        <v>745305</v>
      </c>
      <c r="D228" s="119">
        <f t="shared" si="24"/>
        <v>747709.20967741928</v>
      </c>
      <c r="E228" s="1"/>
      <c r="F228" s="1"/>
      <c r="G228" s="42">
        <f>D228*SUMIF('Planned ships &amp; modules'!D:D,A228,'Planned ships &amp; modules'!E:E)</f>
        <v>0</v>
      </c>
      <c r="H228" s="1"/>
    </row>
    <row r="229" spans="1:8" hidden="1" outlineLevel="2" x14ac:dyDescent="0.25">
      <c r="A229" s="69" t="s">
        <v>40</v>
      </c>
      <c r="B229" s="68" t="s">
        <v>2</v>
      </c>
      <c r="C229" s="56">
        <v>283461</v>
      </c>
      <c r="D229" s="119">
        <f t="shared" si="24"/>
        <v>284375.39032258064</v>
      </c>
      <c r="E229" s="1"/>
      <c r="F229" s="1"/>
      <c r="G229" s="42">
        <f>D229*SUMIF('Planned ships &amp; modules'!D:D,A229,'Planned ships &amp; modules'!E:E)</f>
        <v>0</v>
      </c>
      <c r="H229" s="1"/>
    </row>
    <row r="230" spans="1:8" hidden="1" outlineLevel="2" x14ac:dyDescent="0.25">
      <c r="A230" s="69" t="s">
        <v>40</v>
      </c>
      <c r="B230" s="68" t="s">
        <v>3</v>
      </c>
      <c r="C230" s="56">
        <v>46830</v>
      </c>
      <c r="D230" s="119">
        <f t="shared" si="24"/>
        <v>46981.06451612903</v>
      </c>
      <c r="E230" s="1"/>
      <c r="F230" s="1"/>
      <c r="G230" s="42">
        <f>D230*SUMIF('Planned ships &amp; modules'!D:D,A230,'Planned ships &amp; modules'!E:E)</f>
        <v>0</v>
      </c>
      <c r="H230" s="1"/>
    </row>
    <row r="231" spans="1:8" hidden="1" outlineLevel="2" x14ac:dyDescent="0.25">
      <c r="A231" s="69" t="s">
        <v>40</v>
      </c>
      <c r="B231" s="68" t="s">
        <v>4</v>
      </c>
      <c r="C231" s="56">
        <v>14241</v>
      </c>
      <c r="D231" s="119">
        <f t="shared" si="24"/>
        <v>14286.938709677419</v>
      </c>
      <c r="E231" s="1"/>
      <c r="F231" s="1"/>
      <c r="G231" s="42">
        <f>D231*SUMIF('Planned ships &amp; modules'!D:D,A231,'Planned ships &amp; modules'!E:E)</f>
        <v>0</v>
      </c>
      <c r="H231" s="1"/>
    </row>
    <row r="232" spans="1:8" hidden="1" outlineLevel="2" x14ac:dyDescent="0.25">
      <c r="A232" s="69" t="s">
        <v>40</v>
      </c>
      <c r="B232" s="68" t="s">
        <v>5</v>
      </c>
      <c r="C232" s="56">
        <v>2040</v>
      </c>
      <c r="D232" s="119">
        <f t="shared" si="24"/>
        <v>2046.5806451612902</v>
      </c>
      <c r="E232" s="1"/>
      <c r="F232" s="1"/>
      <c r="G232" s="42">
        <f>D232*SUMIF('Planned ships &amp; modules'!D:D,A232,'Planned ships &amp; modules'!E:E)</f>
        <v>0</v>
      </c>
      <c r="H232" s="1"/>
    </row>
    <row r="233" spans="1:8" hidden="1" outlineLevel="2" x14ac:dyDescent="0.25">
      <c r="A233" s="69" t="s">
        <v>40</v>
      </c>
      <c r="B233" s="68" t="s">
        <v>6</v>
      </c>
      <c r="C233" s="56">
        <v>1020</v>
      </c>
      <c r="D233" s="119">
        <f t="shared" si="24"/>
        <v>1023.2903225806451</v>
      </c>
      <c r="E233" s="1"/>
      <c r="F233" s="1"/>
      <c r="G233" s="42">
        <f>D233*SUMIF('Planned ships &amp; modules'!D:D,A233,'Planned ships &amp; modules'!E:E)</f>
        <v>0</v>
      </c>
      <c r="H233" s="1"/>
    </row>
    <row r="234" spans="1:8" outlineLevel="1" collapsed="1" x14ac:dyDescent="0.25">
      <c r="A234" s="69" t="s">
        <v>40</v>
      </c>
      <c r="B234" s="69" t="s">
        <v>35</v>
      </c>
      <c r="C234" s="81"/>
      <c r="D234" s="84">
        <f>Overview!$B$2*D227+Overview!$B$3*D228+Overview!$B$4*D229+Overview!$B$5*D230+Overview!$B$6*D231+Overview!$B$7*D232+Overview!$B$8*D233</f>
        <v>56687018.3107742</v>
      </c>
      <c r="E234" s="1"/>
      <c r="F234" s="1"/>
      <c r="G234" s="40">
        <f>SUMIF('Planned ships &amp; modules'!D:D,A234,'Planned ships &amp; modules'!E:E)*D234</f>
        <v>0</v>
      </c>
      <c r="H234" s="1"/>
    </row>
    <row r="235" spans="1:8" outlineLevel="1" x14ac:dyDescent="0.25">
      <c r="B235" s="1"/>
      <c r="C235" s="114"/>
      <c r="D235" s="1"/>
      <c r="E235" s="1"/>
      <c r="F235" s="1"/>
      <c r="G235" s="2"/>
      <c r="H235" s="1"/>
    </row>
    <row r="236" spans="1:8" outlineLevel="1" x14ac:dyDescent="0.25">
      <c r="B236" s="1"/>
      <c r="C236" s="114"/>
      <c r="D236" s="1"/>
      <c r="E236" s="1"/>
      <c r="F236" s="1"/>
      <c r="G236" s="2"/>
      <c r="H236" s="1"/>
    </row>
    <row r="237" spans="1:8" outlineLevel="1" x14ac:dyDescent="0.25">
      <c r="B237" s="69" t="s">
        <v>103</v>
      </c>
      <c r="C237" s="69"/>
      <c r="D237" s="70">
        <v>0</v>
      </c>
      <c r="E237" s="1"/>
      <c r="F237" s="1"/>
      <c r="G237" s="39" t="s">
        <v>79</v>
      </c>
      <c r="H237" s="1"/>
    </row>
    <row r="238" spans="1:8" hidden="1" outlineLevel="2" x14ac:dyDescent="0.25">
      <c r="A238" s="69" t="s">
        <v>103</v>
      </c>
      <c r="B238" s="68" t="s">
        <v>0</v>
      </c>
      <c r="C238" s="56">
        <v>3085086</v>
      </c>
      <c r="D238" s="119">
        <f t="shared" ref="D238:D244" si="25">C238*(1+(0.1/(1+$D$237)))</f>
        <v>3393594.6</v>
      </c>
      <c r="E238" s="1"/>
      <c r="F238" s="1"/>
      <c r="G238" s="42">
        <f>D238*SUMIF('Planned ships &amp; modules'!D:D,A238,'Planned ships &amp; modules'!E:E)</f>
        <v>0</v>
      </c>
      <c r="H238" s="1"/>
    </row>
    <row r="239" spans="1:8" hidden="1" outlineLevel="2" x14ac:dyDescent="0.25">
      <c r="A239" s="69" t="s">
        <v>103</v>
      </c>
      <c r="B239" s="68" t="s">
        <v>1</v>
      </c>
      <c r="C239" s="56">
        <v>745305</v>
      </c>
      <c r="D239" s="119">
        <f t="shared" si="25"/>
        <v>819835.50000000012</v>
      </c>
      <c r="E239" s="1"/>
      <c r="F239" s="1"/>
      <c r="G239" s="42">
        <f>D239*SUMIF('Planned ships &amp; modules'!D:D,A239,'Planned ships &amp; modules'!E:E)</f>
        <v>0</v>
      </c>
      <c r="H239" s="1"/>
    </row>
    <row r="240" spans="1:8" hidden="1" outlineLevel="2" x14ac:dyDescent="0.25">
      <c r="A240" s="69" t="s">
        <v>103</v>
      </c>
      <c r="B240" s="68" t="s">
        <v>2</v>
      </c>
      <c r="C240" s="56">
        <v>283461</v>
      </c>
      <c r="D240" s="119">
        <f t="shared" si="25"/>
        <v>311807.10000000003</v>
      </c>
      <c r="E240" s="1"/>
      <c r="F240" s="1"/>
      <c r="G240" s="42">
        <f>D240*SUMIF('Planned ships &amp; modules'!D:D,A240,'Planned ships &amp; modules'!E:E)</f>
        <v>0</v>
      </c>
      <c r="H240" s="1"/>
    </row>
    <row r="241" spans="1:8" hidden="1" outlineLevel="2" x14ac:dyDescent="0.25">
      <c r="A241" s="69" t="s">
        <v>103</v>
      </c>
      <c r="B241" s="68" t="s">
        <v>3</v>
      </c>
      <c r="C241" s="56">
        <v>46830</v>
      </c>
      <c r="D241" s="119">
        <f t="shared" si="25"/>
        <v>51513.000000000007</v>
      </c>
      <c r="E241" s="1"/>
      <c r="F241" s="1"/>
      <c r="G241" s="42">
        <f>D241*SUMIF('Planned ships &amp; modules'!D:D,A241,'Planned ships &amp; modules'!E:E)</f>
        <v>0</v>
      </c>
      <c r="H241" s="1"/>
    </row>
    <row r="242" spans="1:8" hidden="1" outlineLevel="2" x14ac:dyDescent="0.25">
      <c r="A242" s="69" t="s">
        <v>103</v>
      </c>
      <c r="B242" s="68" t="s">
        <v>4</v>
      </c>
      <c r="C242" s="56">
        <v>14241</v>
      </c>
      <c r="D242" s="119">
        <f t="shared" si="25"/>
        <v>15665.1</v>
      </c>
      <c r="E242" s="1"/>
      <c r="F242" s="1"/>
      <c r="G242" s="42">
        <f>D242*SUMIF('Planned ships &amp; modules'!D:D,A242,'Planned ships &amp; modules'!E:E)</f>
        <v>0</v>
      </c>
      <c r="H242" s="1"/>
    </row>
    <row r="243" spans="1:8" hidden="1" outlineLevel="2" x14ac:dyDescent="0.25">
      <c r="A243" s="69" t="s">
        <v>103</v>
      </c>
      <c r="B243" s="68" t="s">
        <v>5</v>
      </c>
      <c r="C243" s="56">
        <v>2040</v>
      </c>
      <c r="D243" s="119">
        <f t="shared" si="25"/>
        <v>2244</v>
      </c>
      <c r="E243" s="1"/>
      <c r="F243" s="1"/>
      <c r="G243" s="42">
        <f>D243*SUMIF('Planned ships &amp; modules'!D:D,A243,'Planned ships &amp; modules'!E:E)</f>
        <v>0</v>
      </c>
      <c r="H243" s="1"/>
    </row>
    <row r="244" spans="1:8" hidden="1" outlineLevel="2" x14ac:dyDescent="0.25">
      <c r="A244" s="69" t="s">
        <v>103</v>
      </c>
      <c r="B244" s="68" t="s">
        <v>6</v>
      </c>
      <c r="C244" s="56">
        <v>1020</v>
      </c>
      <c r="D244" s="119">
        <f t="shared" si="25"/>
        <v>1122</v>
      </c>
      <c r="E244" s="1"/>
      <c r="F244" s="1"/>
      <c r="G244" s="42">
        <f>D244*SUMIF('Planned ships &amp; modules'!D:D,A244,'Planned ships &amp; modules'!E:E)</f>
        <v>0</v>
      </c>
      <c r="H244" s="1"/>
    </row>
    <row r="245" spans="1:8" outlineLevel="1" collapsed="1" x14ac:dyDescent="0.25">
      <c r="A245" s="69" t="s">
        <v>103</v>
      </c>
      <c r="B245" s="69" t="s">
        <v>35</v>
      </c>
      <c r="C245" s="81"/>
      <c r="D245" s="84">
        <f>Overview!$B$2*D238+Overview!$B$3*D239+Overview!$B$4*D240+Overview!$B$5*D241+Overview!$B$6*D242+Overview!$B$7*D243+Overview!$B$8*D244</f>
        <v>62155219.434</v>
      </c>
      <c r="E245" s="1"/>
      <c r="F245" s="1"/>
      <c r="G245" s="40">
        <f>SUMIF('Planned ships &amp; modules'!D:D,A245,'Planned ships &amp; modules'!E:E)*D245</f>
        <v>0</v>
      </c>
      <c r="H245" s="1"/>
    </row>
    <row r="246" spans="1:8" outlineLevel="1" x14ac:dyDescent="0.25">
      <c r="B246" s="1"/>
      <c r="C246" s="114"/>
      <c r="D246" s="1"/>
      <c r="E246" s="1"/>
      <c r="F246" s="1"/>
      <c r="G246" s="1"/>
      <c r="H246" s="1"/>
    </row>
    <row r="247" spans="1:8" x14ac:dyDescent="0.25">
      <c r="B247" s="1"/>
      <c r="C247" s="114"/>
      <c r="D247" s="1"/>
      <c r="E247" s="1"/>
      <c r="F247" s="1"/>
      <c r="G247" s="1"/>
      <c r="H247" s="1"/>
    </row>
    <row r="248" spans="1:8" ht="20.25" thickBot="1" x14ac:dyDescent="0.35">
      <c r="B248" s="120" t="s">
        <v>96</v>
      </c>
      <c r="C248" s="117"/>
      <c r="D248" s="45"/>
      <c r="E248" s="45"/>
      <c r="F248" s="45"/>
      <c r="G248" s="45"/>
      <c r="H248" s="45"/>
    </row>
    <row r="249" spans="1:8" ht="15.75" thickTop="1" x14ac:dyDescent="0.25">
      <c r="B249" s="1"/>
      <c r="C249" s="1"/>
      <c r="D249" s="1"/>
      <c r="E249" s="1"/>
      <c r="F249" s="1"/>
      <c r="G249" s="1"/>
      <c r="H249" s="1"/>
    </row>
    <row r="250" spans="1:8" outlineLevel="1" x14ac:dyDescent="0.25">
      <c r="B250" s="1"/>
      <c r="C250" s="114"/>
      <c r="D250" s="1"/>
      <c r="E250" s="1"/>
      <c r="F250" s="1"/>
      <c r="G250" s="1"/>
      <c r="H250" s="1"/>
    </row>
    <row r="251" spans="1:8" outlineLevel="1" x14ac:dyDescent="0.25">
      <c r="B251" s="69" t="s">
        <v>44</v>
      </c>
      <c r="C251" s="69"/>
      <c r="D251" s="70">
        <v>0</v>
      </c>
      <c r="E251" s="1"/>
      <c r="F251" s="1"/>
      <c r="G251" s="39" t="s">
        <v>79</v>
      </c>
      <c r="H251" s="1"/>
    </row>
    <row r="252" spans="1:8" hidden="1" outlineLevel="2" x14ac:dyDescent="0.25">
      <c r="A252" s="69" t="s">
        <v>44</v>
      </c>
      <c r="B252" s="68" t="s">
        <v>0</v>
      </c>
      <c r="C252" s="56">
        <v>2887026</v>
      </c>
      <c r="D252" s="119">
        <f t="shared" ref="D252:D258" si="26">C252*(1+(0.1/(1+$D$251)))</f>
        <v>3175728.6</v>
      </c>
      <c r="E252" s="1"/>
      <c r="F252" s="1"/>
      <c r="G252" s="42">
        <f>D252*SUMIF('Planned ships &amp; modules'!D:D,A252,'Planned ships &amp; modules'!E:E)</f>
        <v>0</v>
      </c>
      <c r="H252" s="1"/>
    </row>
    <row r="253" spans="1:8" hidden="1" outlineLevel="2" x14ac:dyDescent="0.25">
      <c r="A253" s="69" t="s">
        <v>44</v>
      </c>
      <c r="B253" s="68" t="s">
        <v>1</v>
      </c>
      <c r="C253" s="56">
        <v>745290</v>
      </c>
      <c r="D253" s="119">
        <f t="shared" si="26"/>
        <v>819819.00000000012</v>
      </c>
      <c r="E253" s="1"/>
      <c r="F253" s="1"/>
      <c r="G253" s="42">
        <f>D253*SUMIF('Planned ships &amp; modules'!D:D,A253,'Planned ships &amp; modules'!E:E)</f>
        <v>0</v>
      </c>
      <c r="H253" s="1"/>
    </row>
    <row r="254" spans="1:8" hidden="1" outlineLevel="2" x14ac:dyDescent="0.25">
      <c r="A254" s="69" t="s">
        <v>44</v>
      </c>
      <c r="B254" s="68" t="s">
        <v>2</v>
      </c>
      <c r="C254" s="56">
        <v>297741</v>
      </c>
      <c r="D254" s="119">
        <f t="shared" si="26"/>
        <v>327515.10000000003</v>
      </c>
      <c r="E254" s="1"/>
      <c r="F254" s="1"/>
      <c r="G254" s="42">
        <f>D254*SUMIF('Planned ships &amp; modules'!D:D,A254,'Planned ships &amp; modules'!E:E)</f>
        <v>0</v>
      </c>
      <c r="H254" s="1"/>
    </row>
    <row r="255" spans="1:8" hidden="1" outlineLevel="2" x14ac:dyDescent="0.25">
      <c r="A255" s="69" t="s">
        <v>44</v>
      </c>
      <c r="B255" s="68" t="s">
        <v>3</v>
      </c>
      <c r="C255" s="56">
        <v>50565</v>
      </c>
      <c r="D255" s="119">
        <f t="shared" si="26"/>
        <v>55621.500000000007</v>
      </c>
      <c r="E255" s="1"/>
      <c r="F255" s="1"/>
      <c r="G255" s="42">
        <f>D255*SUMIF('Planned ships &amp; modules'!D:D,A255,'Planned ships &amp; modules'!E:E)</f>
        <v>0</v>
      </c>
      <c r="H255" s="1"/>
    </row>
    <row r="256" spans="1:8" hidden="1" outlineLevel="2" x14ac:dyDescent="0.25">
      <c r="A256" s="69" t="s">
        <v>44</v>
      </c>
      <c r="B256" s="68" t="s">
        <v>4</v>
      </c>
      <c r="C256" s="56">
        <v>12540</v>
      </c>
      <c r="D256" s="119">
        <f t="shared" si="26"/>
        <v>13794.000000000002</v>
      </c>
      <c r="E256" s="1"/>
      <c r="F256" s="1"/>
      <c r="G256" s="42">
        <f>D256*SUMIF('Planned ships &amp; modules'!D:D,A256,'Planned ships &amp; modules'!E:E)</f>
        <v>0</v>
      </c>
      <c r="H256" s="1"/>
    </row>
    <row r="257" spans="1:8" hidden="1" outlineLevel="2" x14ac:dyDescent="0.25">
      <c r="A257" s="69" t="s">
        <v>44</v>
      </c>
      <c r="B257" s="68" t="s">
        <v>5</v>
      </c>
      <c r="C257" s="56">
        <v>2460</v>
      </c>
      <c r="D257" s="119">
        <f t="shared" si="26"/>
        <v>2706</v>
      </c>
      <c r="E257" s="1"/>
      <c r="F257" s="1"/>
      <c r="G257" s="42">
        <f>D257*SUMIF('Planned ships &amp; modules'!D:D,A257,'Planned ships &amp; modules'!E:E)</f>
        <v>0</v>
      </c>
      <c r="H257" s="1"/>
    </row>
    <row r="258" spans="1:8" hidden="1" outlineLevel="2" x14ac:dyDescent="0.25">
      <c r="A258" s="69" t="s">
        <v>44</v>
      </c>
      <c r="B258" s="68" t="s">
        <v>6</v>
      </c>
      <c r="C258" s="56">
        <v>996</v>
      </c>
      <c r="D258" s="119">
        <f t="shared" si="26"/>
        <v>1095.6000000000001</v>
      </c>
      <c r="E258" s="1"/>
      <c r="F258" s="1"/>
      <c r="G258" s="42">
        <f>D258*SUMIF('Planned ships &amp; modules'!D:D,A258,'Planned ships &amp; modules'!E:E)</f>
        <v>0</v>
      </c>
      <c r="H258" s="1"/>
    </row>
    <row r="259" spans="1:8" outlineLevel="1" collapsed="1" x14ac:dyDescent="0.25">
      <c r="A259" s="69" t="s">
        <v>44</v>
      </c>
      <c r="B259" s="69" t="s">
        <v>35</v>
      </c>
      <c r="C259" s="81"/>
      <c r="D259" s="84">
        <f>Overview!$B$2*D252+Overview!$B$3*D253+Overview!$B$4*D254+Overview!$B$5*D255+Overview!$B$6*D256+Overview!$B$7*D257+Overview!$B$8*D258</f>
        <v>61373977.533</v>
      </c>
      <c r="E259" s="1"/>
      <c r="F259" s="1"/>
      <c r="G259" s="40">
        <f>SUMIF('Planned ships &amp; modules'!D:D,A259,'Planned ships &amp; modules'!E:E)*D259</f>
        <v>0</v>
      </c>
      <c r="H259" s="1"/>
    </row>
    <row r="260" spans="1:8" outlineLevel="1" x14ac:dyDescent="0.25">
      <c r="B260" s="122"/>
      <c r="C260" s="123"/>
      <c r="D260" s="124"/>
      <c r="E260" s="1"/>
      <c r="F260" s="1"/>
      <c r="G260" s="1"/>
      <c r="H260" s="1"/>
    </row>
    <row r="261" spans="1:8" x14ac:dyDescent="0.25">
      <c r="B261" s="1"/>
      <c r="C261" s="114"/>
      <c r="D261" s="1"/>
      <c r="E261" s="1"/>
      <c r="F261" s="1"/>
      <c r="G261" s="1"/>
      <c r="H261" s="1"/>
    </row>
    <row r="262" spans="1:8" ht="20.25" thickBot="1" x14ac:dyDescent="0.35">
      <c r="B262" s="45" t="s">
        <v>97</v>
      </c>
      <c r="C262" s="117"/>
      <c r="D262" s="45"/>
      <c r="E262" s="45"/>
      <c r="F262" s="45"/>
      <c r="G262" s="45"/>
      <c r="H262" s="45"/>
    </row>
    <row r="263" spans="1:8" ht="15.75" thickTop="1" x14ac:dyDescent="0.25">
      <c r="B263" s="1"/>
      <c r="C263" s="114"/>
      <c r="D263" s="1"/>
      <c r="E263" s="1"/>
      <c r="F263" s="1"/>
      <c r="G263" s="1"/>
      <c r="H263" s="1"/>
    </row>
    <row r="264" spans="1:8" outlineLevel="1" x14ac:dyDescent="0.25">
      <c r="B264" s="1"/>
      <c r="C264" s="114"/>
      <c r="D264" s="1"/>
      <c r="E264" s="1"/>
      <c r="F264" s="1"/>
      <c r="G264" s="1"/>
      <c r="H264" s="1"/>
    </row>
    <row r="265" spans="1:8" outlineLevel="1" x14ac:dyDescent="0.25">
      <c r="B265" s="69" t="s">
        <v>42</v>
      </c>
      <c r="C265" s="69"/>
      <c r="D265" s="70">
        <v>40</v>
      </c>
      <c r="E265" s="1"/>
      <c r="F265" s="1"/>
      <c r="G265" s="39" t="s">
        <v>79</v>
      </c>
      <c r="H265" s="1"/>
    </row>
    <row r="266" spans="1:8" hidden="1" outlineLevel="2" x14ac:dyDescent="0.25">
      <c r="A266" s="69" t="s">
        <v>42</v>
      </c>
      <c r="B266" s="68" t="s">
        <v>0</v>
      </c>
      <c r="C266" s="56">
        <v>650822</v>
      </c>
      <c r="D266" s="119">
        <f t="shared" ref="D266:D272" si="27">C266*(1+(0.1/(1+$D$265)))</f>
        <v>652409.37073170731</v>
      </c>
      <c r="E266" s="1"/>
      <c r="F266" s="1"/>
      <c r="G266" s="42">
        <f>D266*SUMIF('Planned ships &amp; modules'!D:D,A266,'Planned ships &amp; modules'!E:E)</f>
        <v>0</v>
      </c>
      <c r="H266" s="1"/>
    </row>
    <row r="267" spans="1:8" hidden="1" outlineLevel="2" x14ac:dyDescent="0.25">
      <c r="A267" s="69" t="s">
        <v>42</v>
      </c>
      <c r="B267" s="68" t="s">
        <v>1</v>
      </c>
      <c r="C267" s="56">
        <v>249024</v>
      </c>
      <c r="D267" s="119">
        <f t="shared" si="27"/>
        <v>249631.3756097561</v>
      </c>
      <c r="E267" s="1"/>
      <c r="F267" s="1"/>
      <c r="G267" s="42">
        <f>D267*SUMIF('Planned ships &amp; modules'!D:D,A267,'Planned ships &amp; modules'!E:E)</f>
        <v>0</v>
      </c>
      <c r="H267" s="1"/>
    </row>
    <row r="268" spans="1:8" hidden="1" outlineLevel="2" x14ac:dyDescent="0.25">
      <c r="A268" s="69" t="s">
        <v>42</v>
      </c>
      <c r="B268" s="68" t="s">
        <v>2</v>
      </c>
      <c r="C268" s="56">
        <v>72450</v>
      </c>
      <c r="D268" s="119">
        <f t="shared" si="27"/>
        <v>72626.707317073175</v>
      </c>
      <c r="E268" s="1"/>
      <c r="F268" s="1"/>
      <c r="G268" s="42">
        <f>D268*SUMIF('Planned ships &amp; modules'!D:D,A268,'Planned ships &amp; modules'!E:E)</f>
        <v>0</v>
      </c>
      <c r="H268" s="1"/>
    </row>
    <row r="269" spans="1:8" hidden="1" outlineLevel="2" x14ac:dyDescent="0.25">
      <c r="A269" s="69" t="s">
        <v>42</v>
      </c>
      <c r="B269" s="68" t="s">
        <v>3</v>
      </c>
      <c r="C269" s="56">
        <v>25024</v>
      </c>
      <c r="D269" s="119">
        <f t="shared" si="27"/>
        <v>25085.034146341462</v>
      </c>
      <c r="E269" s="1"/>
      <c r="F269" s="1"/>
      <c r="G269" s="42">
        <f>D269*SUMIF('Planned ships &amp; modules'!D:D,A269,'Planned ships &amp; modules'!E:E)</f>
        <v>0</v>
      </c>
      <c r="H269" s="1"/>
    </row>
    <row r="270" spans="1:8" hidden="1" outlineLevel="2" x14ac:dyDescent="0.25">
      <c r="A270" s="69" t="s">
        <v>42</v>
      </c>
      <c r="B270" s="68" t="s">
        <v>4</v>
      </c>
      <c r="C270" s="56">
        <v>4270</v>
      </c>
      <c r="D270" s="119">
        <f t="shared" si="27"/>
        <v>4280.4146341463411</v>
      </c>
      <c r="E270" s="1"/>
      <c r="F270" s="1"/>
      <c r="G270" s="42">
        <f>D270*SUMIF('Planned ships &amp; modules'!D:D,A270,'Planned ships &amp; modules'!E:E)</f>
        <v>0</v>
      </c>
      <c r="H270" s="1"/>
    </row>
    <row r="271" spans="1:8" hidden="1" outlineLevel="2" x14ac:dyDescent="0.25">
      <c r="A271" s="69" t="s">
        <v>42</v>
      </c>
      <c r="B271" s="68" t="s">
        <v>5</v>
      </c>
      <c r="C271" s="56">
        <v>422</v>
      </c>
      <c r="D271" s="119">
        <f t="shared" si="27"/>
        <v>423.0292682926829</v>
      </c>
      <c r="E271" s="1"/>
      <c r="F271" s="1"/>
      <c r="G271" s="42">
        <f>D271*SUMIF('Planned ships &amp; modules'!D:D,A271,'Planned ships &amp; modules'!E:E)</f>
        <v>0</v>
      </c>
      <c r="H271" s="1"/>
    </row>
    <row r="272" spans="1:8" hidden="1" outlineLevel="2" x14ac:dyDescent="0.25">
      <c r="A272" s="69" t="s">
        <v>42</v>
      </c>
      <c r="B272" s="68" t="s">
        <v>6</v>
      </c>
      <c r="C272" s="56">
        <v>1034</v>
      </c>
      <c r="D272" s="119">
        <f t="shared" si="27"/>
        <v>1036.5219512195122</v>
      </c>
      <c r="E272" s="1"/>
      <c r="F272" s="1"/>
      <c r="G272" s="42">
        <f>D272*SUMIF('Planned ships &amp; modules'!D:D,A272,'Planned ships &amp; modules'!E:E)</f>
        <v>0</v>
      </c>
      <c r="H272" s="1"/>
    </row>
    <row r="273" spans="1:8" outlineLevel="1" collapsed="1" x14ac:dyDescent="0.25">
      <c r="A273" s="69" t="s">
        <v>42</v>
      </c>
      <c r="B273" s="69" t="s">
        <v>35</v>
      </c>
      <c r="C273" s="81"/>
      <c r="D273" s="84">
        <f>Overview!$B$2*D266+Overview!$B$3*D267+Overview!$B$4*D268+Overview!$B$5*D269+Overview!$B$6*D270+Overview!$B$7*D271+Overview!$B$8*D272</f>
        <v>17798967.169463415</v>
      </c>
      <c r="E273" s="1"/>
      <c r="F273" s="1"/>
      <c r="G273" s="40">
        <f>SUMIF('Planned ships &amp; modules'!D:D,A273,'Planned ships &amp; modules'!E:E)*D273</f>
        <v>0</v>
      </c>
      <c r="H273" s="1"/>
    </row>
    <row r="274" spans="1:8" outlineLevel="1" x14ac:dyDescent="0.25">
      <c r="B274" s="2"/>
      <c r="C274" s="29"/>
      <c r="D274" s="22"/>
      <c r="E274" s="11"/>
      <c r="F274" s="1"/>
      <c r="G274" s="1"/>
      <c r="H274" s="1"/>
    </row>
    <row r="275" spans="1:8" outlineLevel="1" x14ac:dyDescent="0.25">
      <c r="B275" s="2"/>
      <c r="C275" s="29"/>
      <c r="D275" s="22"/>
      <c r="E275" s="11"/>
      <c r="F275" s="1"/>
      <c r="G275" s="1"/>
      <c r="H275" s="1"/>
    </row>
    <row r="276" spans="1:8" outlineLevel="1" x14ac:dyDescent="0.25">
      <c r="B276" s="69" t="s">
        <v>43</v>
      </c>
      <c r="C276" s="69"/>
      <c r="D276" s="70">
        <v>0</v>
      </c>
      <c r="E276" s="1"/>
      <c r="F276" s="1"/>
      <c r="G276" s="39" t="s">
        <v>79</v>
      </c>
      <c r="H276" s="1"/>
    </row>
    <row r="277" spans="1:8" hidden="1" outlineLevel="2" x14ac:dyDescent="0.25">
      <c r="A277" s="69" t="s">
        <v>43</v>
      </c>
      <c r="B277" s="68" t="s">
        <v>0</v>
      </c>
      <c r="C277" s="56">
        <v>1029334</v>
      </c>
      <c r="D277" s="119">
        <f t="shared" ref="D277:D283" si="28">C277*(1+(0.1/(1+$D$276)))</f>
        <v>1132267.4000000001</v>
      </c>
      <c r="E277" s="1"/>
      <c r="F277" s="1"/>
      <c r="G277" s="42">
        <f>D277*SUMIF('Planned ships &amp; modules'!D:D,A277,'Planned ships &amp; modules'!E:E)</f>
        <v>0</v>
      </c>
      <c r="H277" s="1"/>
    </row>
    <row r="278" spans="1:8" hidden="1" outlineLevel="2" x14ac:dyDescent="0.25">
      <c r="A278" s="69" t="s">
        <v>43</v>
      </c>
      <c r="B278" s="68" t="s">
        <v>1</v>
      </c>
      <c r="C278" s="56">
        <v>199874</v>
      </c>
      <c r="D278" s="119">
        <f t="shared" si="28"/>
        <v>219861.40000000002</v>
      </c>
      <c r="E278" s="1"/>
      <c r="F278" s="1"/>
      <c r="G278" s="42">
        <f>D278*SUMIF('Planned ships &amp; modules'!D:D,A278,'Planned ships &amp; modules'!E:E)</f>
        <v>0</v>
      </c>
      <c r="H278" s="1"/>
    </row>
    <row r="279" spans="1:8" hidden="1" outlineLevel="2" x14ac:dyDescent="0.25">
      <c r="A279" s="69" t="s">
        <v>43</v>
      </c>
      <c r="B279" s="68" t="s">
        <v>2</v>
      </c>
      <c r="C279" s="56">
        <v>75148</v>
      </c>
      <c r="D279" s="119">
        <f t="shared" si="28"/>
        <v>82662.8</v>
      </c>
      <c r="E279" s="1"/>
      <c r="F279" s="1"/>
      <c r="G279" s="42">
        <f>D279*SUMIF('Planned ships &amp; modules'!D:D,A279,'Planned ships &amp; modules'!E:E)</f>
        <v>0</v>
      </c>
      <c r="H279" s="1"/>
    </row>
    <row r="280" spans="1:8" hidden="1" outlineLevel="2" x14ac:dyDescent="0.25">
      <c r="A280" s="69" t="s">
        <v>43</v>
      </c>
      <c r="B280" s="68" t="s">
        <v>3</v>
      </c>
      <c r="C280" s="56">
        <v>18794</v>
      </c>
      <c r="D280" s="119">
        <f t="shared" si="28"/>
        <v>20673.400000000001</v>
      </c>
      <c r="E280" s="1"/>
      <c r="F280" s="1"/>
      <c r="G280" s="42">
        <f>D280*SUMIF('Planned ships &amp; modules'!D:D,A280,'Planned ships &amp; modules'!E:E)</f>
        <v>0</v>
      </c>
      <c r="H280" s="1"/>
    </row>
    <row r="281" spans="1:8" hidden="1" outlineLevel="2" x14ac:dyDescent="0.25">
      <c r="A281" s="69" t="s">
        <v>43</v>
      </c>
      <c r="B281" s="68" t="s">
        <v>4</v>
      </c>
      <c r="C281" s="56">
        <v>4422</v>
      </c>
      <c r="D281" s="119">
        <f t="shared" si="28"/>
        <v>4864.2000000000007</v>
      </c>
      <c r="E281" s="1"/>
      <c r="F281" s="1"/>
      <c r="G281" s="42">
        <f>D281*SUMIF('Planned ships &amp; modules'!D:D,A281,'Planned ships &amp; modules'!E:E)</f>
        <v>0</v>
      </c>
      <c r="H281" s="1"/>
    </row>
    <row r="282" spans="1:8" hidden="1" outlineLevel="2" x14ac:dyDescent="0.25">
      <c r="A282" s="69" t="s">
        <v>43</v>
      </c>
      <c r="B282" s="68" t="s">
        <v>5</v>
      </c>
      <c r="C282" s="56">
        <v>534</v>
      </c>
      <c r="D282" s="119">
        <f t="shared" si="28"/>
        <v>587.40000000000009</v>
      </c>
      <c r="E282" s="1"/>
      <c r="F282" s="1"/>
      <c r="G282" s="42">
        <f>D282*SUMIF('Planned ships &amp; modules'!D:D,A282,'Planned ships &amp; modules'!E:E)</f>
        <v>0</v>
      </c>
      <c r="H282" s="1"/>
    </row>
    <row r="283" spans="1:8" hidden="1" outlineLevel="2" x14ac:dyDescent="0.25">
      <c r="A283" s="69" t="s">
        <v>43</v>
      </c>
      <c r="B283" s="68" t="s">
        <v>6</v>
      </c>
      <c r="C283" s="56">
        <v>998</v>
      </c>
      <c r="D283" s="119">
        <f t="shared" si="28"/>
        <v>1097.8000000000002</v>
      </c>
      <c r="E283" s="1"/>
      <c r="F283" s="1"/>
      <c r="G283" s="42">
        <f>D283*SUMIF('Planned ships &amp; modules'!D:D,A283,'Planned ships &amp; modules'!E:E)</f>
        <v>0</v>
      </c>
      <c r="H283" s="1"/>
    </row>
    <row r="284" spans="1:8" outlineLevel="1" collapsed="1" x14ac:dyDescent="0.25">
      <c r="A284" s="69" t="s">
        <v>43</v>
      </c>
      <c r="B284" s="69" t="s">
        <v>35</v>
      </c>
      <c r="C284" s="81"/>
      <c r="D284" s="84">
        <f>Overview!$B$2*D277+Overview!$B$3*D278+Overview!$B$4*D279+Overview!$B$5*D280+Overview!$B$6*D281+Overview!$B$7*D282+Overview!$B$8*D283</f>
        <v>20295136.994000003</v>
      </c>
      <c r="E284" s="1"/>
      <c r="F284" s="1"/>
      <c r="G284" s="40">
        <f>SUMIF('Planned ships &amp; modules'!D:D,A284,'Planned ships &amp; modules'!E:E)*D284</f>
        <v>0</v>
      </c>
      <c r="H284" s="1"/>
    </row>
    <row r="285" spans="1:8" outlineLevel="1" x14ac:dyDescent="0.25">
      <c r="B285" s="2"/>
      <c r="C285" s="29"/>
      <c r="D285" s="22"/>
      <c r="E285" s="1"/>
      <c r="F285" s="1"/>
      <c r="G285" s="1"/>
      <c r="H285" s="1"/>
    </row>
    <row r="286" spans="1:8" outlineLevel="1" x14ac:dyDescent="0.25">
      <c r="B286" s="2"/>
      <c r="C286" s="29"/>
      <c r="D286" s="22"/>
      <c r="E286" s="1"/>
      <c r="F286" s="1"/>
      <c r="G286" s="1"/>
      <c r="H286" s="1"/>
    </row>
    <row r="287" spans="1:8" outlineLevel="1" x14ac:dyDescent="0.25">
      <c r="B287" s="69" t="s">
        <v>53</v>
      </c>
      <c r="C287" s="69"/>
      <c r="D287" s="70">
        <v>0</v>
      </c>
      <c r="E287" s="1"/>
      <c r="F287" s="1"/>
      <c r="G287" s="39" t="s">
        <v>79</v>
      </c>
      <c r="H287" s="1"/>
    </row>
    <row r="288" spans="1:8" hidden="1" outlineLevel="2" x14ac:dyDescent="0.25">
      <c r="A288" s="69" t="s">
        <v>53</v>
      </c>
      <c r="B288" s="68" t="s">
        <v>0</v>
      </c>
      <c r="C288" s="56">
        <v>824704</v>
      </c>
      <c r="D288" s="119">
        <f t="shared" ref="D288:D294" si="29">C288*(1+(0.1/(1+$D$287)))</f>
        <v>907174.40000000002</v>
      </c>
      <c r="E288" s="1"/>
      <c r="F288" s="1"/>
      <c r="G288" s="42">
        <f>D288*SUMIF('Planned ships &amp; modules'!D:D,A288,'Planned ships &amp; modules'!E:E)</f>
        <v>0</v>
      </c>
      <c r="H288" s="1"/>
    </row>
    <row r="289" spans="1:8" hidden="1" outlineLevel="2" x14ac:dyDescent="0.25">
      <c r="A289" s="69" t="s">
        <v>53</v>
      </c>
      <c r="B289" s="68" t="s">
        <v>1</v>
      </c>
      <c r="C289" s="56">
        <v>226902</v>
      </c>
      <c r="D289" s="119">
        <f t="shared" si="29"/>
        <v>249592.2</v>
      </c>
      <c r="E289" s="1"/>
      <c r="F289" s="1"/>
      <c r="G289" s="42">
        <f>D289*SUMIF('Planned ships &amp; modules'!D:D,A289,'Planned ships &amp; modules'!E:E)</f>
        <v>0</v>
      </c>
      <c r="H289" s="1"/>
    </row>
    <row r="290" spans="1:8" hidden="1" outlineLevel="2" x14ac:dyDescent="0.25">
      <c r="A290" s="69" t="s">
        <v>53</v>
      </c>
      <c r="B290" s="68" t="s">
        <v>2</v>
      </c>
      <c r="C290" s="56">
        <v>74932</v>
      </c>
      <c r="D290" s="119">
        <f t="shared" si="29"/>
        <v>82425.200000000012</v>
      </c>
      <c r="E290" s="1"/>
      <c r="F290" s="1"/>
      <c r="G290" s="42">
        <f>D290*SUMIF('Planned ships &amp; modules'!D:D,A290,'Planned ships &amp; modules'!E:E)</f>
        <v>0</v>
      </c>
      <c r="H290" s="1"/>
    </row>
    <row r="291" spans="1:8" hidden="1" outlineLevel="2" x14ac:dyDescent="0.25">
      <c r="A291" s="69" t="s">
        <v>53</v>
      </c>
      <c r="B291" s="68" t="s">
        <v>3</v>
      </c>
      <c r="C291" s="56">
        <v>29028</v>
      </c>
      <c r="D291" s="119">
        <f t="shared" si="29"/>
        <v>31930.800000000003</v>
      </c>
      <c r="E291" s="1"/>
      <c r="F291" s="1"/>
      <c r="G291" s="42">
        <f>D291*SUMIF('Planned ships &amp; modules'!D:D,A291,'Planned ships &amp; modules'!E:E)</f>
        <v>0</v>
      </c>
      <c r="H291" s="1"/>
    </row>
    <row r="292" spans="1:8" hidden="1" outlineLevel="2" x14ac:dyDescent="0.25">
      <c r="A292" s="69" t="s">
        <v>53</v>
      </c>
      <c r="B292" s="68" t="s">
        <v>4</v>
      </c>
      <c r="C292" s="56">
        <v>4824</v>
      </c>
      <c r="D292" s="119">
        <f t="shared" si="29"/>
        <v>5306.4000000000005</v>
      </c>
      <c r="E292" s="1"/>
      <c r="F292" s="1"/>
      <c r="G292" s="42">
        <f>D292*SUMIF('Planned ships &amp; modules'!D:D,A292,'Planned ships &amp; modules'!E:E)</f>
        <v>0</v>
      </c>
      <c r="H292" s="1"/>
    </row>
    <row r="293" spans="1:8" hidden="1" outlineLevel="2" x14ac:dyDescent="0.25">
      <c r="A293" s="69" t="s">
        <v>53</v>
      </c>
      <c r="B293" s="68" t="s">
        <v>5</v>
      </c>
      <c r="C293" s="56">
        <v>468</v>
      </c>
      <c r="D293" s="119">
        <f t="shared" si="29"/>
        <v>514.80000000000007</v>
      </c>
      <c r="E293" s="1"/>
      <c r="F293" s="1"/>
      <c r="G293" s="42">
        <f>D293*SUMIF('Planned ships &amp; modules'!D:D,A293,'Planned ships &amp; modules'!E:E)</f>
        <v>0</v>
      </c>
      <c r="H293" s="1"/>
    </row>
    <row r="294" spans="1:8" hidden="1" outlineLevel="2" x14ac:dyDescent="0.25">
      <c r="A294" s="69" t="s">
        <v>53</v>
      </c>
      <c r="B294" s="68" t="s">
        <v>6</v>
      </c>
      <c r="C294" s="56">
        <v>1024</v>
      </c>
      <c r="D294" s="119">
        <f t="shared" si="29"/>
        <v>1126.4000000000001</v>
      </c>
      <c r="E294" s="1"/>
      <c r="F294" s="1"/>
      <c r="G294" s="42">
        <f>D294*SUMIF('Planned ships &amp; modules'!D:D,A294,'Planned ships &amp; modules'!E:E)</f>
        <v>0</v>
      </c>
      <c r="H294" s="1"/>
    </row>
    <row r="295" spans="1:8" outlineLevel="1" collapsed="1" x14ac:dyDescent="0.25">
      <c r="A295" s="69" t="s">
        <v>53</v>
      </c>
      <c r="B295" s="69" t="s">
        <v>35</v>
      </c>
      <c r="C295" s="81"/>
      <c r="D295" s="84">
        <f>Overview!$B$2*D288+Overview!$B$3*D289+Overview!$B$4*D290+Overview!$B$5*D291+Overview!$B$6*D292+Overview!$B$7*D293+Overview!$B$8*D294</f>
        <v>21306728.255999997</v>
      </c>
      <c r="E295" s="1"/>
      <c r="F295" s="1"/>
      <c r="G295" s="40">
        <f>SUMIF('Planned ships &amp; modules'!D:D,A295,'Planned ships &amp; modules'!E:E)*D295</f>
        <v>0</v>
      </c>
      <c r="H295" s="1"/>
    </row>
    <row r="296" spans="1:8" outlineLevel="1" x14ac:dyDescent="0.25">
      <c r="B296" s="1"/>
      <c r="C296" s="114"/>
      <c r="D296" s="1"/>
      <c r="E296" s="1"/>
      <c r="F296" s="1"/>
      <c r="G296" s="1"/>
      <c r="H296" s="1"/>
    </row>
    <row r="297" spans="1:8" outlineLevel="1" x14ac:dyDescent="0.25">
      <c r="B297" s="29"/>
      <c r="C297" s="22"/>
      <c r="D297" s="11"/>
      <c r="E297" s="11"/>
      <c r="F297" s="1"/>
      <c r="G297" s="1"/>
      <c r="H297" s="1"/>
    </row>
    <row r="298" spans="1:8" outlineLevel="1" x14ac:dyDescent="0.25">
      <c r="B298" s="69" t="s">
        <v>41</v>
      </c>
      <c r="C298" s="69"/>
      <c r="D298" s="70">
        <v>0</v>
      </c>
      <c r="E298" s="1"/>
      <c r="F298" s="1"/>
      <c r="G298" s="39" t="s">
        <v>79</v>
      </c>
      <c r="H298" s="1"/>
    </row>
    <row r="299" spans="1:8" hidden="1" outlineLevel="2" x14ac:dyDescent="0.25">
      <c r="A299" s="69" t="s">
        <v>41</v>
      </c>
      <c r="B299" s="68" t="s">
        <v>0</v>
      </c>
      <c r="C299" s="56">
        <v>851654</v>
      </c>
      <c r="D299" s="119">
        <f t="shared" ref="D299:D305" si="30">C299*(1+(0.1/(1+$D$298)))</f>
        <v>936819.4</v>
      </c>
      <c r="E299" s="1"/>
      <c r="F299" s="1"/>
      <c r="G299" s="42">
        <f>D299*SUMIF('Planned ships &amp; modules'!D:D,A299,'Planned ships &amp; modules'!E:E)</f>
        <v>0</v>
      </c>
      <c r="H299" s="1"/>
    </row>
    <row r="300" spans="1:8" hidden="1" outlineLevel="2" x14ac:dyDescent="0.25">
      <c r="A300" s="69" t="s">
        <v>41</v>
      </c>
      <c r="B300" s="68" t="s">
        <v>1</v>
      </c>
      <c r="C300" s="56">
        <v>200012</v>
      </c>
      <c r="D300" s="119">
        <f t="shared" si="30"/>
        <v>220013.2</v>
      </c>
      <c r="E300" s="1"/>
      <c r="F300" s="1"/>
      <c r="G300" s="42">
        <f>D300*SUMIF('Planned ships &amp; modules'!D:D,A300,'Planned ships &amp; modules'!E:E)</f>
        <v>0</v>
      </c>
      <c r="H300" s="1"/>
    </row>
    <row r="301" spans="1:8" hidden="1" outlineLevel="2" x14ac:dyDescent="0.25">
      <c r="A301" s="69" t="s">
        <v>41</v>
      </c>
      <c r="B301" s="68" t="s">
        <v>2</v>
      </c>
      <c r="C301" s="56">
        <v>77984</v>
      </c>
      <c r="D301" s="119">
        <f t="shared" si="30"/>
        <v>85782.400000000009</v>
      </c>
      <c r="E301" s="1"/>
      <c r="F301" s="1"/>
      <c r="G301" s="42">
        <f>D301*SUMIF('Planned ships &amp; modules'!D:D,A301,'Planned ships &amp; modules'!E:E)</f>
        <v>0</v>
      </c>
      <c r="H301" s="1"/>
    </row>
    <row r="302" spans="1:8" hidden="1" outlineLevel="2" x14ac:dyDescent="0.25">
      <c r="A302" s="69" t="s">
        <v>41</v>
      </c>
      <c r="B302" s="68" t="s">
        <v>3</v>
      </c>
      <c r="C302" s="56">
        <v>20796</v>
      </c>
      <c r="D302" s="119">
        <f t="shared" si="30"/>
        <v>22875.600000000002</v>
      </c>
      <c r="E302" s="1"/>
      <c r="F302" s="1"/>
      <c r="G302" s="42">
        <f>D302*SUMIF('Planned ships &amp; modules'!D:D,A302,'Planned ships &amp; modules'!E:E)</f>
        <v>0</v>
      </c>
      <c r="H302" s="1"/>
    </row>
    <row r="303" spans="1:8" hidden="1" outlineLevel="2" x14ac:dyDescent="0.25">
      <c r="A303" s="69" t="s">
        <v>41</v>
      </c>
      <c r="B303" s="68" t="s">
        <v>4</v>
      </c>
      <c r="C303" s="56">
        <v>3854</v>
      </c>
      <c r="D303" s="119">
        <f t="shared" si="30"/>
        <v>4239.4000000000005</v>
      </c>
      <c r="E303" s="1"/>
      <c r="F303" s="1"/>
      <c r="G303" s="42">
        <f>D303*SUMIF('Planned ships &amp; modules'!D:D,A303,'Planned ships &amp; modules'!E:E)</f>
        <v>0</v>
      </c>
      <c r="H303" s="1"/>
    </row>
    <row r="304" spans="1:8" hidden="1" outlineLevel="2" x14ac:dyDescent="0.25">
      <c r="A304" s="69" t="s">
        <v>41</v>
      </c>
      <c r="B304" s="68" t="s">
        <v>5</v>
      </c>
      <c r="C304" s="56">
        <v>614</v>
      </c>
      <c r="D304" s="119">
        <f t="shared" si="30"/>
        <v>675.40000000000009</v>
      </c>
      <c r="E304" s="1"/>
      <c r="F304" s="1"/>
      <c r="G304" s="42">
        <f>D304*SUMIF('Planned ships &amp; modules'!D:D,A304,'Planned ships &amp; modules'!E:E)</f>
        <v>0</v>
      </c>
      <c r="H304" s="1"/>
    </row>
    <row r="305" spans="1:8" hidden="1" outlineLevel="2" x14ac:dyDescent="0.25">
      <c r="A305" s="69" t="s">
        <v>41</v>
      </c>
      <c r="B305" s="68" t="s">
        <v>6</v>
      </c>
      <c r="C305" s="56">
        <v>1020</v>
      </c>
      <c r="D305" s="119">
        <f t="shared" si="30"/>
        <v>1122</v>
      </c>
      <c r="E305" s="1"/>
      <c r="F305" s="1"/>
      <c r="G305" s="42">
        <f>D305*SUMIF('Planned ships &amp; modules'!D:D,A305,'Planned ships &amp; modules'!E:E)</f>
        <v>0</v>
      </c>
      <c r="H305" s="1"/>
    </row>
    <row r="306" spans="1:8" outlineLevel="1" collapsed="1" x14ac:dyDescent="0.25">
      <c r="A306" s="69" t="s">
        <v>41</v>
      </c>
      <c r="B306" s="69" t="s">
        <v>35</v>
      </c>
      <c r="C306" s="81"/>
      <c r="D306" s="84">
        <f>Overview!$B$2*D299+Overview!$B$3*D300+Overview!$B$4*D301+Overview!$B$5*D302+Overview!$B$6*D303+Overview!$B$7*D304+Overview!$B$8*D305</f>
        <v>19454939.767999999</v>
      </c>
      <c r="E306" s="1"/>
      <c r="F306" s="1"/>
      <c r="G306" s="40">
        <f>SUMIF('Planned ships &amp; modules'!D:D,A306,'Planned ships &amp; modules'!E:E)*D306</f>
        <v>0</v>
      </c>
      <c r="H306" s="1"/>
    </row>
    <row r="307" spans="1:8" outlineLevel="1" x14ac:dyDescent="0.25">
      <c r="B307" s="1"/>
      <c r="C307" s="114"/>
      <c r="D307" s="1"/>
      <c r="E307" s="1"/>
      <c r="F307" s="1"/>
      <c r="G307" s="1"/>
      <c r="H307" s="1"/>
    </row>
    <row r="308" spans="1:8" x14ac:dyDescent="0.25">
      <c r="B308" s="1"/>
      <c r="C308" s="114"/>
      <c r="D308" s="1"/>
      <c r="E308" s="1"/>
      <c r="F308" s="1"/>
      <c r="G308" s="1"/>
      <c r="H308" s="1"/>
    </row>
    <row r="309" spans="1:8" ht="20.25" thickBot="1" x14ac:dyDescent="0.35">
      <c r="B309" s="45" t="s">
        <v>98</v>
      </c>
      <c r="C309" s="117"/>
      <c r="D309" s="45"/>
      <c r="E309" s="45"/>
      <c r="F309" s="45"/>
      <c r="G309" s="45"/>
      <c r="H309" s="45"/>
    </row>
    <row r="310" spans="1:8" ht="15.75" thickTop="1" x14ac:dyDescent="0.25">
      <c r="B310" s="1"/>
      <c r="C310" s="1"/>
      <c r="D310" s="1"/>
      <c r="E310" s="1"/>
      <c r="F310" s="1"/>
      <c r="G310" s="1"/>
      <c r="H310" s="1"/>
    </row>
    <row r="311" spans="1:8" outlineLevel="1" x14ac:dyDescent="0.25">
      <c r="B311" s="1"/>
      <c r="C311" s="114"/>
      <c r="D311" s="1"/>
      <c r="E311" s="1"/>
      <c r="F311" s="1"/>
      <c r="G311" s="1"/>
      <c r="H311" s="1"/>
    </row>
    <row r="312" spans="1:8" outlineLevel="1" x14ac:dyDescent="0.25">
      <c r="B312" s="69" t="s">
        <v>99</v>
      </c>
      <c r="C312" s="69"/>
      <c r="D312" s="70">
        <v>0</v>
      </c>
      <c r="E312" s="1"/>
      <c r="F312" s="1"/>
      <c r="G312" s="39" t="s">
        <v>79</v>
      </c>
      <c r="H312" s="1"/>
    </row>
    <row r="313" spans="1:8" hidden="1" outlineLevel="2" x14ac:dyDescent="0.25">
      <c r="A313" s="69" t="s">
        <v>99</v>
      </c>
      <c r="B313" s="68" t="s">
        <v>0</v>
      </c>
      <c r="C313" s="56">
        <v>1030880</v>
      </c>
      <c r="D313" s="119">
        <f>C313*(1+(0.1/(1+$D$312)))</f>
        <v>1133968</v>
      </c>
      <c r="E313" s="1"/>
      <c r="F313" s="1"/>
      <c r="G313" s="42">
        <f>D313*SUMIF('Planned ships &amp; modules'!D:D,A313,'Planned ships &amp; modules'!E:E)</f>
        <v>0</v>
      </c>
      <c r="H313" s="1"/>
    </row>
    <row r="314" spans="1:8" hidden="1" outlineLevel="2" x14ac:dyDescent="0.25">
      <c r="A314" s="69" t="s">
        <v>99</v>
      </c>
      <c r="B314" s="68" t="s">
        <v>1</v>
      </c>
      <c r="C314" s="56">
        <v>283628</v>
      </c>
      <c r="D314" s="119">
        <f t="shared" ref="D314:D319" si="31">C314*(1+(0.1/(1+$D$312)))</f>
        <v>311990.80000000005</v>
      </c>
      <c r="E314" s="1"/>
      <c r="F314" s="1"/>
      <c r="G314" s="42">
        <f>D314*SUMIF('Planned ships &amp; modules'!D:D,A314,'Planned ships &amp; modules'!E:E)</f>
        <v>0</v>
      </c>
      <c r="H314" s="1"/>
    </row>
    <row r="315" spans="1:8" hidden="1" outlineLevel="2" x14ac:dyDescent="0.25">
      <c r="A315" s="69" t="s">
        <v>99</v>
      </c>
      <c r="B315" s="68" t="s">
        <v>2</v>
      </c>
      <c r="C315" s="56">
        <v>93665</v>
      </c>
      <c r="D315" s="119">
        <f t="shared" si="31"/>
        <v>103031.50000000001</v>
      </c>
      <c r="E315" s="1"/>
      <c r="F315" s="1"/>
      <c r="G315" s="42">
        <f>D315*SUMIF('Planned ships &amp; modules'!D:D,A315,'Planned ships &amp; modules'!E:E)</f>
        <v>0</v>
      </c>
      <c r="H315" s="1"/>
    </row>
    <row r="316" spans="1:8" hidden="1" outlineLevel="2" x14ac:dyDescent="0.25">
      <c r="A316" s="69" t="s">
        <v>99</v>
      </c>
      <c r="B316" s="68" t="s">
        <v>3</v>
      </c>
      <c r="C316" s="56">
        <v>36285</v>
      </c>
      <c r="D316" s="119">
        <f t="shared" si="31"/>
        <v>39913.5</v>
      </c>
      <c r="E316" s="1"/>
      <c r="F316" s="1"/>
      <c r="G316" s="42">
        <f>D316*SUMIF('Planned ships &amp; modules'!D:D,A316,'Planned ships &amp; modules'!E:E)</f>
        <v>0</v>
      </c>
      <c r="H316" s="1"/>
    </row>
    <row r="317" spans="1:8" hidden="1" outlineLevel="2" x14ac:dyDescent="0.25">
      <c r="A317" s="69" t="s">
        <v>99</v>
      </c>
      <c r="B317" s="68" t="s">
        <v>4</v>
      </c>
      <c r="C317" s="56">
        <v>6030</v>
      </c>
      <c r="D317" s="119">
        <f t="shared" si="31"/>
        <v>6633.0000000000009</v>
      </c>
      <c r="E317" s="1"/>
      <c r="F317" s="1"/>
      <c r="G317" s="42">
        <f>D317*SUMIF('Planned ships &amp; modules'!D:D,A317,'Planned ships &amp; modules'!E:E)</f>
        <v>0</v>
      </c>
      <c r="H317" s="1"/>
    </row>
    <row r="318" spans="1:8" hidden="1" outlineLevel="2" x14ac:dyDescent="0.25">
      <c r="A318" s="69" t="s">
        <v>99</v>
      </c>
      <c r="B318" s="68" t="s">
        <v>5</v>
      </c>
      <c r="C318" s="56">
        <v>585</v>
      </c>
      <c r="D318" s="119">
        <f t="shared" si="31"/>
        <v>643.5</v>
      </c>
      <c r="E318" s="1"/>
      <c r="F318" s="1"/>
      <c r="G318" s="42">
        <f>D318*SUMIF('Planned ships &amp; modules'!D:D,A318,'Planned ships &amp; modules'!E:E)</f>
        <v>0</v>
      </c>
      <c r="H318" s="1"/>
    </row>
    <row r="319" spans="1:8" hidden="1" outlineLevel="2" x14ac:dyDescent="0.25">
      <c r="A319" s="69" t="s">
        <v>99</v>
      </c>
      <c r="B319" s="68" t="s">
        <v>6</v>
      </c>
      <c r="C319" s="56">
        <v>1280</v>
      </c>
      <c r="D319" s="119">
        <f t="shared" si="31"/>
        <v>1408</v>
      </c>
      <c r="E319" s="1"/>
      <c r="F319" s="1"/>
      <c r="G319" s="42">
        <f>D319*SUMIF('Planned ships &amp; modules'!D:D,A319,'Planned ships &amp; modules'!E:E)</f>
        <v>0</v>
      </c>
      <c r="H319" s="1"/>
    </row>
    <row r="320" spans="1:8" outlineLevel="1" collapsed="1" x14ac:dyDescent="0.25">
      <c r="A320" s="69" t="s">
        <v>99</v>
      </c>
      <c r="B320" s="69" t="s">
        <v>35</v>
      </c>
      <c r="C320" s="81"/>
      <c r="D320" s="84">
        <f>Overview!$B$2*D313+Overview!$B$3*D314+Overview!$B$4*D315+Overview!$B$5*D316+Overview!$B$6*D317+Overview!$B$7*D318+Overview!$B$8*D319</f>
        <v>26633416.865000002</v>
      </c>
      <c r="E320" s="1"/>
      <c r="F320" s="1"/>
      <c r="G320" s="40">
        <f>SUMIF('Planned ships &amp; modules'!D:D,A320,'Planned ships &amp; modules'!E:E)*D320</f>
        <v>0</v>
      </c>
      <c r="H320" s="1"/>
    </row>
    <row r="321" spans="1:8" outlineLevel="1" x14ac:dyDescent="0.25">
      <c r="B321" s="2"/>
      <c r="C321" s="29"/>
      <c r="D321" s="22"/>
      <c r="E321" s="1"/>
      <c r="F321" s="1"/>
      <c r="G321" s="1"/>
      <c r="H321" s="1"/>
    </row>
    <row r="322" spans="1:8" outlineLevel="1" x14ac:dyDescent="0.25">
      <c r="B322" s="1"/>
      <c r="C322" s="114"/>
      <c r="D322" s="1"/>
      <c r="E322" s="1"/>
      <c r="F322" s="1"/>
      <c r="G322" s="1"/>
      <c r="H322" s="1"/>
    </row>
    <row r="323" spans="1:8" outlineLevel="1" x14ac:dyDescent="0.25">
      <c r="B323" s="69" t="s">
        <v>100</v>
      </c>
      <c r="C323" s="69"/>
      <c r="D323" s="70">
        <v>0</v>
      </c>
      <c r="E323" s="1"/>
      <c r="F323" s="1"/>
      <c r="G323" s="39" t="s">
        <v>79</v>
      </c>
      <c r="H323" s="1"/>
    </row>
    <row r="324" spans="1:8" hidden="1" outlineLevel="2" x14ac:dyDescent="0.25">
      <c r="A324" s="69" t="s">
        <v>100</v>
      </c>
      <c r="B324" s="68" t="s">
        <v>0</v>
      </c>
      <c r="C324" s="56">
        <v>1064568</v>
      </c>
      <c r="D324" s="119">
        <f t="shared" ref="D324:D326" si="32">C324*(1+(0.1/(1+$D$323)))</f>
        <v>1171024.8</v>
      </c>
      <c r="E324" s="1"/>
      <c r="F324" s="1"/>
      <c r="G324" s="42">
        <f>D324*SUMIF('Planned ships &amp; modules'!D:D,A324,'Planned ships &amp; modules'!E:E)</f>
        <v>0</v>
      </c>
      <c r="H324" s="1"/>
    </row>
    <row r="325" spans="1:8" hidden="1" outlineLevel="2" x14ac:dyDescent="0.25">
      <c r="A325" s="69" t="s">
        <v>100</v>
      </c>
      <c r="B325" s="68" t="s">
        <v>1</v>
      </c>
      <c r="C325" s="56">
        <v>250015</v>
      </c>
      <c r="D325" s="119">
        <f t="shared" si="32"/>
        <v>275016.5</v>
      </c>
      <c r="E325" s="1"/>
      <c r="F325" s="1"/>
      <c r="G325" s="42">
        <f>D325*SUMIF('Planned ships &amp; modules'!D:D,A325,'Planned ships &amp; modules'!E:E)</f>
        <v>0</v>
      </c>
      <c r="H325" s="1"/>
    </row>
    <row r="326" spans="1:8" hidden="1" outlineLevel="2" x14ac:dyDescent="0.25">
      <c r="A326" s="69" t="s">
        <v>100</v>
      </c>
      <c r="B326" s="68" t="s">
        <v>2</v>
      </c>
      <c r="C326" s="56">
        <v>97480</v>
      </c>
      <c r="D326" s="119">
        <f t="shared" si="32"/>
        <v>107228.00000000001</v>
      </c>
      <c r="E326" s="1"/>
      <c r="F326" s="1"/>
      <c r="G326" s="42">
        <f>D326*SUMIF('Planned ships &amp; modules'!D:D,A326,'Planned ships &amp; modules'!E:E)</f>
        <v>0</v>
      </c>
      <c r="H326" s="1"/>
    </row>
    <row r="327" spans="1:8" hidden="1" outlineLevel="2" x14ac:dyDescent="0.25">
      <c r="A327" s="69" t="s">
        <v>100</v>
      </c>
      <c r="B327" s="68" t="s">
        <v>3</v>
      </c>
      <c r="C327" s="56">
        <v>25995</v>
      </c>
      <c r="D327" s="119">
        <f>C327*(1+(0.1/(1+$D$323)))</f>
        <v>28594.500000000004</v>
      </c>
      <c r="E327" s="1"/>
      <c r="F327" s="1"/>
      <c r="G327" s="42">
        <f>D327*SUMIF('Planned ships &amp; modules'!D:D,A327,'Planned ships &amp; modules'!E:E)</f>
        <v>0</v>
      </c>
      <c r="H327" s="1"/>
    </row>
    <row r="328" spans="1:8" hidden="1" outlineLevel="2" x14ac:dyDescent="0.25">
      <c r="A328" s="69" t="s">
        <v>100</v>
      </c>
      <c r="B328" s="68" t="s">
        <v>4</v>
      </c>
      <c r="C328" s="56">
        <v>4818</v>
      </c>
      <c r="D328" s="119">
        <f t="shared" ref="D328:D330" si="33">C328*(1+(0.1/(1+$D$323)))</f>
        <v>5299.8</v>
      </c>
      <c r="E328" s="1"/>
      <c r="F328" s="1"/>
      <c r="G328" s="42">
        <f>D328*SUMIF('Planned ships &amp; modules'!D:D,A328,'Planned ships &amp; modules'!E:E)</f>
        <v>0</v>
      </c>
      <c r="H328" s="1"/>
    </row>
    <row r="329" spans="1:8" hidden="1" outlineLevel="2" x14ac:dyDescent="0.25">
      <c r="A329" s="69" t="s">
        <v>100</v>
      </c>
      <c r="B329" s="68" t="s">
        <v>5</v>
      </c>
      <c r="C329" s="56">
        <v>768</v>
      </c>
      <c r="D329" s="119">
        <f t="shared" si="33"/>
        <v>844.80000000000007</v>
      </c>
      <c r="E329" s="1"/>
      <c r="F329" s="1"/>
      <c r="G329" s="42">
        <f>D329*SUMIF('Planned ships &amp; modules'!D:D,A329,'Planned ships &amp; modules'!E:E)</f>
        <v>0</v>
      </c>
      <c r="H329" s="1"/>
    </row>
    <row r="330" spans="1:8" hidden="1" outlineLevel="2" x14ac:dyDescent="0.25">
      <c r="A330" s="69" t="s">
        <v>100</v>
      </c>
      <c r="B330" s="68" t="s">
        <v>6</v>
      </c>
      <c r="C330" s="56">
        <v>1275</v>
      </c>
      <c r="D330" s="119">
        <f t="shared" si="33"/>
        <v>1402.5</v>
      </c>
      <c r="E330" s="1"/>
      <c r="F330" s="1"/>
      <c r="G330" s="42">
        <f>D330*SUMIF('Planned ships &amp; modules'!D:D,A330,'Planned ships &amp; modules'!E:E)</f>
        <v>0</v>
      </c>
      <c r="H330" s="1"/>
    </row>
    <row r="331" spans="1:8" outlineLevel="1" collapsed="1" x14ac:dyDescent="0.25">
      <c r="A331" s="69" t="s">
        <v>100</v>
      </c>
      <c r="B331" s="69" t="s">
        <v>35</v>
      </c>
      <c r="C331" s="81"/>
      <c r="D331" s="84">
        <f>Overview!$B$2*D324+Overview!$B$3*D325+Overview!$B$4*D326+Overview!$B$5*D327+Overview!$B$6*D328+Overview!$B$7*D329+Overview!$B$8*D330</f>
        <v>24319473.892999999</v>
      </c>
      <c r="E331" s="1"/>
      <c r="F331" s="1"/>
      <c r="G331" s="40">
        <f>SUMIF('Planned ships &amp; modules'!D:D,A331,'Planned ships &amp; modules'!E:E)*D331</f>
        <v>0</v>
      </c>
      <c r="H331" s="1"/>
    </row>
    <row r="332" spans="1:8" outlineLevel="1" x14ac:dyDescent="0.25">
      <c r="B332" s="2"/>
      <c r="C332" s="29"/>
      <c r="D332" s="22"/>
      <c r="E332" s="1"/>
      <c r="F332" s="1"/>
      <c r="G332" s="1"/>
      <c r="H332" s="1"/>
    </row>
    <row r="333" spans="1:8" outlineLevel="1" x14ac:dyDescent="0.25">
      <c r="B333" s="1"/>
      <c r="C333" s="114"/>
      <c r="D333" s="1"/>
      <c r="E333" s="1"/>
      <c r="F333" s="1"/>
      <c r="G333" s="1"/>
      <c r="H333" s="1"/>
    </row>
    <row r="334" spans="1:8" outlineLevel="1" x14ac:dyDescent="0.25">
      <c r="B334" s="69" t="s">
        <v>101</v>
      </c>
      <c r="C334" s="69"/>
      <c r="D334" s="70">
        <v>0</v>
      </c>
      <c r="E334" s="1"/>
      <c r="F334" s="1"/>
      <c r="G334" s="39" t="s">
        <v>79</v>
      </c>
      <c r="H334" s="1"/>
    </row>
    <row r="335" spans="1:8" hidden="1" outlineLevel="2" x14ac:dyDescent="0.25">
      <c r="A335" s="69" t="s">
        <v>101</v>
      </c>
      <c r="B335" s="68" t="s">
        <v>0</v>
      </c>
      <c r="C335" s="56">
        <v>813528</v>
      </c>
      <c r="D335" s="119">
        <f t="shared" ref="D335:D336" si="34">C335*(1+(0.1/(1+$D$334)))</f>
        <v>894880.8</v>
      </c>
      <c r="E335" s="1"/>
      <c r="F335" s="1"/>
      <c r="G335" s="42">
        <f>D335*SUMIF('Planned ships &amp; modules'!D:D,A335,'Planned ships &amp; modules'!E:E)</f>
        <v>0</v>
      </c>
      <c r="H335" s="1"/>
    </row>
    <row r="336" spans="1:8" hidden="1" outlineLevel="2" x14ac:dyDescent="0.25">
      <c r="A336" s="69" t="s">
        <v>101</v>
      </c>
      <c r="B336" s="68" t="s">
        <v>1</v>
      </c>
      <c r="C336" s="56">
        <v>311280</v>
      </c>
      <c r="D336" s="119">
        <f t="shared" si="34"/>
        <v>342408</v>
      </c>
      <c r="E336" s="1"/>
      <c r="F336" s="1"/>
      <c r="G336" s="42">
        <f>D336*SUMIF('Planned ships &amp; modules'!D:D,A336,'Planned ships &amp; modules'!E:E)</f>
        <v>0</v>
      </c>
      <c r="H336" s="1"/>
    </row>
    <row r="337" spans="1:8" hidden="1" outlineLevel="2" x14ac:dyDescent="0.25">
      <c r="A337" s="69" t="s">
        <v>101</v>
      </c>
      <c r="B337" s="68" t="s">
        <v>2</v>
      </c>
      <c r="C337" s="56">
        <v>90563</v>
      </c>
      <c r="D337" s="119">
        <f>C337*(1+(0.1/(1+$D$334)))</f>
        <v>99619.3</v>
      </c>
      <c r="E337" s="1"/>
      <c r="F337" s="1"/>
      <c r="G337" s="42">
        <f>D337*SUMIF('Planned ships &amp; modules'!D:D,A337,'Planned ships &amp; modules'!E:E)</f>
        <v>0</v>
      </c>
      <c r="H337" s="1"/>
    </row>
    <row r="338" spans="1:8" hidden="1" outlineLevel="2" x14ac:dyDescent="0.25">
      <c r="A338" s="69" t="s">
        <v>101</v>
      </c>
      <c r="B338" s="68" t="s">
        <v>3</v>
      </c>
      <c r="C338" s="56">
        <v>31280</v>
      </c>
      <c r="D338" s="119">
        <f t="shared" ref="D338:D341" si="35">C338*(1+(0.1/(1+$D$334)))</f>
        <v>34408</v>
      </c>
      <c r="E338" s="1"/>
      <c r="F338" s="1"/>
      <c r="G338" s="42">
        <f>D338*SUMIF('Planned ships &amp; modules'!D:D,A338,'Planned ships &amp; modules'!E:E)</f>
        <v>0</v>
      </c>
      <c r="H338" s="1"/>
    </row>
    <row r="339" spans="1:8" hidden="1" outlineLevel="2" x14ac:dyDescent="0.25">
      <c r="A339" s="69" t="s">
        <v>101</v>
      </c>
      <c r="B339" s="68" t="s">
        <v>4</v>
      </c>
      <c r="C339" s="56">
        <v>5338</v>
      </c>
      <c r="D339" s="119">
        <f t="shared" si="35"/>
        <v>5871.8</v>
      </c>
      <c r="E339" s="1"/>
      <c r="F339" s="1"/>
      <c r="G339" s="42">
        <f>D339*SUMIF('Planned ships &amp; modules'!D:D,A339,'Planned ships &amp; modules'!E:E)</f>
        <v>0</v>
      </c>
      <c r="H339" s="1"/>
    </row>
    <row r="340" spans="1:8" hidden="1" outlineLevel="2" x14ac:dyDescent="0.25">
      <c r="A340" s="69" t="s">
        <v>101</v>
      </c>
      <c r="B340" s="68" t="s">
        <v>5</v>
      </c>
      <c r="C340" s="56">
        <v>528</v>
      </c>
      <c r="D340" s="119">
        <f t="shared" si="35"/>
        <v>580.80000000000007</v>
      </c>
      <c r="E340" s="1"/>
      <c r="F340" s="1"/>
      <c r="G340" s="42">
        <f>D340*SUMIF('Planned ships &amp; modules'!D:D,A340,'Planned ships &amp; modules'!E:E)</f>
        <v>0</v>
      </c>
      <c r="H340" s="1"/>
    </row>
    <row r="341" spans="1:8" hidden="1" outlineLevel="2" x14ac:dyDescent="0.25">
      <c r="A341" s="69" t="s">
        <v>101</v>
      </c>
      <c r="B341" s="68" t="s">
        <v>6</v>
      </c>
      <c r="C341" s="56">
        <v>1293</v>
      </c>
      <c r="D341" s="119">
        <f t="shared" si="35"/>
        <v>1422.3000000000002</v>
      </c>
      <c r="E341" s="1"/>
      <c r="F341" s="1"/>
      <c r="G341" s="42">
        <f>D341*SUMIF('Planned ships &amp; modules'!D:D,A341,'Planned ships &amp; modules'!E:E)</f>
        <v>0</v>
      </c>
      <c r="H341" s="1"/>
    </row>
    <row r="342" spans="1:8" outlineLevel="1" collapsed="1" x14ac:dyDescent="0.25">
      <c r="A342" s="69" t="s">
        <v>101</v>
      </c>
      <c r="B342" s="69" t="s">
        <v>35</v>
      </c>
      <c r="C342" s="81"/>
      <c r="D342" s="84">
        <f>Overview!$B$2*D335+Overview!$B$3*D336+Overview!$B$4*D337+Overview!$B$5*D338+Overview!$B$6*D339+Overview!$B$7*D340+Overview!$B$8*D341</f>
        <v>24415734.112000003</v>
      </c>
      <c r="E342" s="1"/>
      <c r="F342" s="1"/>
      <c r="G342" s="40">
        <f>SUMIF('Planned ships &amp; modules'!D:D,A342,'Planned ships &amp; modules'!E:E)*D342</f>
        <v>0</v>
      </c>
      <c r="H342" s="1"/>
    </row>
    <row r="343" spans="1:8" outlineLevel="1" x14ac:dyDescent="0.25">
      <c r="B343" s="2"/>
      <c r="C343" s="29"/>
      <c r="D343" s="22"/>
      <c r="E343" s="1"/>
      <c r="F343" s="1"/>
      <c r="G343" s="1"/>
      <c r="H343" s="1"/>
    </row>
    <row r="344" spans="1:8" outlineLevel="1" x14ac:dyDescent="0.25">
      <c r="B344" s="1"/>
      <c r="C344" s="114"/>
      <c r="D344" s="1"/>
      <c r="E344" s="1"/>
      <c r="F344" s="1"/>
      <c r="G344" s="1"/>
      <c r="H344" s="1"/>
    </row>
    <row r="345" spans="1:8" outlineLevel="1" x14ac:dyDescent="0.25">
      <c r="B345" s="69" t="s">
        <v>102</v>
      </c>
      <c r="C345" s="69"/>
      <c r="D345" s="70">
        <v>0</v>
      </c>
      <c r="E345" s="1"/>
      <c r="F345" s="1"/>
      <c r="G345" s="39" t="s">
        <v>79</v>
      </c>
      <c r="H345" s="1"/>
    </row>
    <row r="346" spans="1:8" hidden="1" outlineLevel="2" x14ac:dyDescent="0.25">
      <c r="A346" s="69" t="s">
        <v>102</v>
      </c>
      <c r="B346" s="68" t="s">
        <v>0</v>
      </c>
      <c r="C346" s="56">
        <v>1286668</v>
      </c>
      <c r="D346" s="119">
        <f t="shared" ref="D346:D347" si="36">C346*(1+(0.1/(1+$D$345)))</f>
        <v>1415334.8</v>
      </c>
      <c r="E346" s="1"/>
      <c r="F346" s="1"/>
      <c r="G346" s="42">
        <f>D346*SUMIF('Planned ships &amp; modules'!D:D,A346,'Planned ships &amp; modules'!E:E)</f>
        <v>0</v>
      </c>
      <c r="H346" s="1"/>
    </row>
    <row r="347" spans="1:8" hidden="1" outlineLevel="2" x14ac:dyDescent="0.25">
      <c r="A347" s="69" t="s">
        <v>102</v>
      </c>
      <c r="B347" s="68" t="s">
        <v>1</v>
      </c>
      <c r="C347" s="56">
        <v>249843</v>
      </c>
      <c r="D347" s="119">
        <f t="shared" si="36"/>
        <v>274827.30000000005</v>
      </c>
      <c r="E347" s="1"/>
      <c r="F347" s="1"/>
      <c r="G347" s="42">
        <f>D347*SUMIF('Planned ships &amp; modules'!D:D,A347,'Planned ships &amp; modules'!E:E)</f>
        <v>0</v>
      </c>
      <c r="H347" s="1"/>
    </row>
    <row r="348" spans="1:8" hidden="1" outlineLevel="2" x14ac:dyDescent="0.25">
      <c r="A348" s="69" t="s">
        <v>102</v>
      </c>
      <c r="B348" s="68" t="s">
        <v>2</v>
      </c>
      <c r="C348" s="56">
        <v>93935</v>
      </c>
      <c r="D348" s="119">
        <f>C348*(1+(0.1/(1+$D$345)))</f>
        <v>103328.50000000001</v>
      </c>
      <c r="E348" s="1"/>
      <c r="F348" s="1"/>
      <c r="G348" s="42">
        <f>D348*SUMIF('Planned ships &amp; modules'!D:D,A348,'Planned ships &amp; modules'!E:E)</f>
        <v>0</v>
      </c>
      <c r="H348" s="1"/>
    </row>
    <row r="349" spans="1:8" hidden="1" outlineLevel="2" x14ac:dyDescent="0.25">
      <c r="A349" s="69" t="s">
        <v>102</v>
      </c>
      <c r="B349" s="68" t="s">
        <v>3</v>
      </c>
      <c r="C349" s="56">
        <v>23493</v>
      </c>
      <c r="D349" s="119">
        <f t="shared" ref="D349:D352" si="37">C349*(1+(0.1/(1+$D$345)))</f>
        <v>25842.300000000003</v>
      </c>
      <c r="E349" s="1"/>
      <c r="F349" s="1"/>
      <c r="G349" s="42">
        <f>D349*SUMIF('Planned ships &amp; modules'!D:D,A349,'Planned ships &amp; modules'!E:E)</f>
        <v>0</v>
      </c>
      <c r="H349" s="1"/>
    </row>
    <row r="350" spans="1:8" hidden="1" outlineLevel="2" x14ac:dyDescent="0.25">
      <c r="A350" s="69" t="s">
        <v>102</v>
      </c>
      <c r="B350" s="68" t="s">
        <v>4</v>
      </c>
      <c r="C350" s="56">
        <v>5528</v>
      </c>
      <c r="D350" s="119">
        <f t="shared" si="37"/>
        <v>6080.8</v>
      </c>
      <c r="E350" s="1"/>
      <c r="F350" s="1"/>
      <c r="G350" s="42">
        <f>D350*SUMIF('Planned ships &amp; modules'!D:D,A350,'Planned ships &amp; modules'!E:E)</f>
        <v>0</v>
      </c>
      <c r="H350" s="1"/>
    </row>
    <row r="351" spans="1:8" hidden="1" outlineLevel="2" x14ac:dyDescent="0.25">
      <c r="A351" s="69" t="s">
        <v>102</v>
      </c>
      <c r="B351" s="68" t="s">
        <v>5</v>
      </c>
      <c r="C351" s="56">
        <v>668</v>
      </c>
      <c r="D351" s="119">
        <f t="shared" si="37"/>
        <v>734.80000000000007</v>
      </c>
      <c r="E351" s="1"/>
      <c r="F351" s="1"/>
      <c r="G351" s="42">
        <f>D351*SUMIF('Planned ships &amp; modules'!D:D,A351,'Planned ships &amp; modules'!E:E)</f>
        <v>0</v>
      </c>
      <c r="H351" s="1"/>
    </row>
    <row r="352" spans="1:8" hidden="1" outlineLevel="2" x14ac:dyDescent="0.25">
      <c r="A352" s="69" t="s">
        <v>102</v>
      </c>
      <c r="B352" s="68" t="s">
        <v>6</v>
      </c>
      <c r="C352" s="56">
        <v>1248</v>
      </c>
      <c r="D352" s="119">
        <f t="shared" si="37"/>
        <v>1372.8000000000002</v>
      </c>
      <c r="E352" s="1"/>
      <c r="F352" s="1"/>
      <c r="G352" s="42">
        <f>D352*SUMIF('Planned ships &amp; modules'!D:D,A352,'Planned ships &amp; modules'!E:E)</f>
        <v>0</v>
      </c>
      <c r="H352" s="1"/>
    </row>
    <row r="353" spans="1:8" outlineLevel="1" collapsed="1" x14ac:dyDescent="0.25">
      <c r="A353" s="69" t="s">
        <v>102</v>
      </c>
      <c r="B353" s="69" t="s">
        <v>35</v>
      </c>
      <c r="C353" s="81"/>
      <c r="D353" s="84">
        <f>Overview!$B$2*D346+Overview!$B$3*D347+Overview!$B$4*D348+Overview!$B$5*D349+Overview!$B$6*D350+Overview!$B$7*D351+Overview!$B$8*D352</f>
        <v>25370672.679000001</v>
      </c>
      <c r="E353" s="1"/>
      <c r="F353" s="1"/>
      <c r="G353" s="40">
        <f>SUMIF('Planned ships &amp; modules'!D:D,A353,'Planned ships &amp; modules'!E:E)*D353</f>
        <v>0</v>
      </c>
      <c r="H353" s="1"/>
    </row>
    <row r="354" spans="1:8" outlineLevel="1" x14ac:dyDescent="0.25">
      <c r="B354" s="2"/>
      <c r="C354" s="29"/>
      <c r="D354" s="22"/>
      <c r="E354" s="1"/>
      <c r="F354" s="1"/>
      <c r="G354" s="1"/>
      <c r="H354" s="1"/>
    </row>
    <row r="355" spans="1:8" x14ac:dyDescent="0.25">
      <c r="B355" s="1"/>
      <c r="C355" s="1"/>
      <c r="D355" s="1"/>
      <c r="E355" s="1"/>
      <c r="F355" s="1"/>
      <c r="G355" s="1"/>
      <c r="H355" s="1"/>
    </row>
    <row r="356" spans="1:8" x14ac:dyDescent="0.25">
      <c r="B356" s="80"/>
      <c r="C356" s="80"/>
      <c r="D356" s="80"/>
      <c r="E356" s="80"/>
    </row>
    <row r="357" spans="1:8" x14ac:dyDescent="0.25">
      <c r="B357" s="80"/>
      <c r="C357" s="80"/>
      <c r="D357" s="80"/>
      <c r="E357" s="80"/>
    </row>
    <row r="358" spans="1:8" x14ac:dyDescent="0.25">
      <c r="B358" s="80"/>
      <c r="C358" s="80"/>
      <c r="D358" s="80"/>
      <c r="E358" s="80"/>
    </row>
    <row r="359" spans="1:8" x14ac:dyDescent="0.25">
      <c r="B359" s="80"/>
      <c r="C359" s="80"/>
      <c r="D359" s="80"/>
      <c r="E359" s="80"/>
    </row>
    <row r="360" spans="1:8" x14ac:dyDescent="0.25">
      <c r="B360" s="80"/>
      <c r="C360" s="80"/>
      <c r="D360" s="80"/>
      <c r="E360" s="80"/>
    </row>
    <row r="361" spans="1:8" x14ac:dyDescent="0.25">
      <c r="B361" s="80"/>
      <c r="C361" s="80"/>
      <c r="D361" s="80"/>
      <c r="E361" s="80"/>
    </row>
    <row r="362" spans="1:8" x14ac:dyDescent="0.25">
      <c r="B362" s="80"/>
      <c r="C362" s="80"/>
      <c r="D362" s="80"/>
      <c r="E362" s="80"/>
    </row>
    <row r="363" spans="1:8" x14ac:dyDescent="0.25">
      <c r="B363" s="80"/>
      <c r="C363" s="80"/>
      <c r="D363" s="80"/>
      <c r="E363" s="80"/>
    </row>
    <row r="364" spans="1:8" x14ac:dyDescent="0.25">
      <c r="B364" s="80"/>
      <c r="C364" s="80"/>
      <c r="D364" s="80"/>
      <c r="E364" s="80"/>
    </row>
    <row r="365" spans="1:8" x14ac:dyDescent="0.25">
      <c r="B365" s="80"/>
      <c r="C365" s="80"/>
      <c r="D365" s="80"/>
      <c r="E365" s="80"/>
    </row>
    <row r="366" spans="1:8" x14ac:dyDescent="0.25">
      <c r="B366" s="80"/>
      <c r="C366" s="80"/>
      <c r="D366" s="80"/>
      <c r="E366" s="80"/>
    </row>
    <row r="367" spans="1:8" x14ac:dyDescent="0.25">
      <c r="B367" s="80"/>
      <c r="C367" s="80"/>
      <c r="D367" s="80"/>
      <c r="E367" s="80"/>
    </row>
    <row r="368" spans="1:8" x14ac:dyDescent="0.25">
      <c r="B368" s="80"/>
      <c r="C368" s="80"/>
      <c r="D368" s="80"/>
      <c r="E368" s="80"/>
    </row>
    <row r="369" spans="2:5" x14ac:dyDescent="0.25">
      <c r="B369" s="80"/>
      <c r="C369" s="80"/>
      <c r="D369" s="80"/>
      <c r="E369" s="80"/>
    </row>
    <row r="370" spans="2:5" x14ac:dyDescent="0.25">
      <c r="B370" s="80"/>
      <c r="C370" s="80"/>
      <c r="D370" s="80"/>
      <c r="E370" s="80"/>
    </row>
    <row r="371" spans="2:5" x14ac:dyDescent="0.25">
      <c r="B371" s="80"/>
      <c r="C371" s="80"/>
      <c r="D371" s="80"/>
      <c r="E371" s="80"/>
    </row>
    <row r="372" spans="2:5" x14ac:dyDescent="0.25">
      <c r="B372" s="80"/>
      <c r="C372" s="80"/>
      <c r="D372" s="80"/>
      <c r="E372" s="80"/>
    </row>
    <row r="373" spans="2:5" x14ac:dyDescent="0.25">
      <c r="B373" s="80"/>
      <c r="C373" s="80"/>
      <c r="D373" s="80"/>
      <c r="E373" s="80"/>
    </row>
    <row r="374" spans="2:5" x14ac:dyDescent="0.25">
      <c r="B374" s="80"/>
      <c r="C374" s="80"/>
      <c r="D374" s="80"/>
      <c r="E374" s="80"/>
    </row>
    <row r="375" spans="2:5" x14ac:dyDescent="0.25">
      <c r="B375" s="80"/>
      <c r="C375" s="80"/>
      <c r="D375" s="80"/>
      <c r="E375" s="80"/>
    </row>
    <row r="376" spans="2:5" x14ac:dyDescent="0.25">
      <c r="B376" s="80"/>
      <c r="C376" s="80"/>
      <c r="D376" s="80"/>
      <c r="E376" s="80"/>
    </row>
    <row r="377" spans="2:5" x14ac:dyDescent="0.25">
      <c r="B377" s="80"/>
      <c r="C377" s="80"/>
      <c r="D377" s="80"/>
      <c r="E377" s="80"/>
    </row>
    <row r="378" spans="2:5" x14ac:dyDescent="0.25">
      <c r="B378" s="80"/>
      <c r="C378" s="80"/>
      <c r="D378" s="80"/>
      <c r="E378" s="80"/>
    </row>
    <row r="379" spans="2:5" x14ac:dyDescent="0.25">
      <c r="B379" s="80"/>
      <c r="C379" s="80"/>
      <c r="D379" s="80"/>
      <c r="E379" s="80"/>
    </row>
    <row r="380" spans="2:5" x14ac:dyDescent="0.25">
      <c r="B380" s="80"/>
      <c r="C380" s="80"/>
      <c r="D380" s="80"/>
      <c r="E380" s="80"/>
    </row>
    <row r="381" spans="2:5" x14ac:dyDescent="0.25">
      <c r="B381" s="80"/>
      <c r="C381" s="80"/>
      <c r="D381" s="80"/>
      <c r="E381" s="80"/>
    </row>
    <row r="382" spans="2:5" x14ac:dyDescent="0.25">
      <c r="B382" s="80"/>
      <c r="C382" s="80"/>
      <c r="D382" s="80"/>
      <c r="E382" s="80"/>
    </row>
    <row r="383" spans="2:5" x14ac:dyDescent="0.25">
      <c r="B383" s="80"/>
      <c r="C383" s="80"/>
      <c r="D383" s="80"/>
      <c r="E383" s="80"/>
    </row>
    <row r="384" spans="2:5" x14ac:dyDescent="0.25">
      <c r="B384" s="80"/>
      <c r="C384" s="80"/>
      <c r="D384" s="80"/>
      <c r="E384" s="80"/>
    </row>
    <row r="385" spans="2:5" x14ac:dyDescent="0.25">
      <c r="B385" s="80"/>
      <c r="C385" s="80"/>
      <c r="D385" s="80"/>
      <c r="E385" s="80"/>
    </row>
    <row r="386" spans="2:5" x14ac:dyDescent="0.25">
      <c r="B386" s="80"/>
      <c r="C386" s="80"/>
      <c r="D386" s="80"/>
      <c r="E386" s="80"/>
    </row>
    <row r="387" spans="2:5" x14ac:dyDescent="0.25">
      <c r="B387" s="80"/>
      <c r="C387" s="80"/>
      <c r="D387" s="80"/>
      <c r="E387" s="80"/>
    </row>
    <row r="388" spans="2:5" x14ac:dyDescent="0.25">
      <c r="B388" s="80"/>
      <c r="C388" s="80"/>
      <c r="D388" s="80"/>
      <c r="E388" s="80"/>
    </row>
    <row r="389" spans="2:5" x14ac:dyDescent="0.25">
      <c r="B389" s="80"/>
      <c r="C389" s="80"/>
      <c r="D389" s="80"/>
      <c r="E389" s="80"/>
    </row>
    <row r="390" spans="2:5" x14ac:dyDescent="0.25">
      <c r="B390" s="80"/>
      <c r="C390" s="80"/>
      <c r="D390" s="80"/>
      <c r="E390" s="80"/>
    </row>
    <row r="391" spans="2:5" x14ac:dyDescent="0.25">
      <c r="B391" s="80"/>
      <c r="C391" s="80"/>
      <c r="D391" s="80"/>
      <c r="E391" s="80"/>
    </row>
    <row r="392" spans="2:5" x14ac:dyDescent="0.25">
      <c r="B392" s="80"/>
      <c r="C392" s="80"/>
      <c r="D392" s="80"/>
      <c r="E392" s="80"/>
    </row>
    <row r="393" spans="2:5" x14ac:dyDescent="0.25">
      <c r="B393" s="80"/>
      <c r="C393" s="80"/>
      <c r="D393" s="80"/>
      <c r="E393" s="80"/>
    </row>
    <row r="394" spans="2:5" x14ac:dyDescent="0.25">
      <c r="B394" s="80"/>
      <c r="C394" s="80"/>
      <c r="D394" s="80"/>
      <c r="E394" s="80"/>
    </row>
    <row r="395" spans="2:5" x14ac:dyDescent="0.25">
      <c r="B395" s="80"/>
      <c r="C395" s="80"/>
      <c r="D395" s="80"/>
      <c r="E395" s="80"/>
    </row>
    <row r="396" spans="2:5" x14ac:dyDescent="0.25">
      <c r="B396" s="80"/>
      <c r="C396" s="80"/>
      <c r="D396" s="80"/>
      <c r="E396" s="80"/>
    </row>
    <row r="397" spans="2:5" x14ac:dyDescent="0.25">
      <c r="B397" s="80"/>
      <c r="C397" s="80"/>
      <c r="D397" s="80"/>
      <c r="E397" s="80"/>
    </row>
    <row r="398" spans="2:5" x14ac:dyDescent="0.25">
      <c r="B398" s="80"/>
      <c r="C398" s="80"/>
      <c r="D398" s="80"/>
      <c r="E398" s="80"/>
    </row>
    <row r="399" spans="2:5" x14ac:dyDescent="0.25">
      <c r="B399" s="80"/>
      <c r="C399" s="80"/>
      <c r="D399" s="80"/>
      <c r="E399" s="80"/>
    </row>
    <row r="400" spans="2:5" x14ac:dyDescent="0.25">
      <c r="B400" s="80"/>
      <c r="C400" s="80"/>
      <c r="D400" s="80"/>
      <c r="E400" s="80"/>
    </row>
    <row r="401" spans="2:5" x14ac:dyDescent="0.25">
      <c r="B401" s="80"/>
      <c r="C401" s="80"/>
      <c r="D401" s="80"/>
      <c r="E401" s="80"/>
    </row>
    <row r="402" spans="2:5" x14ac:dyDescent="0.25">
      <c r="B402" s="80"/>
      <c r="C402" s="80"/>
      <c r="D402" s="80"/>
      <c r="E402" s="80"/>
    </row>
    <row r="403" spans="2:5" x14ac:dyDescent="0.25">
      <c r="B403" s="80"/>
      <c r="C403" s="80"/>
      <c r="D403" s="80"/>
      <c r="E403" s="80"/>
    </row>
    <row r="404" spans="2:5" x14ac:dyDescent="0.25">
      <c r="B404" s="80"/>
      <c r="C404" s="80"/>
      <c r="D404" s="80"/>
      <c r="E404" s="80"/>
    </row>
    <row r="405" spans="2:5" x14ac:dyDescent="0.25">
      <c r="B405" s="80"/>
      <c r="C405" s="80"/>
      <c r="D405" s="80"/>
      <c r="E405" s="80"/>
    </row>
    <row r="406" spans="2:5" x14ac:dyDescent="0.25">
      <c r="B406" s="80"/>
      <c r="C406" s="80"/>
      <c r="D406" s="80"/>
      <c r="E406" s="80"/>
    </row>
    <row r="407" spans="2:5" x14ac:dyDescent="0.25">
      <c r="B407" s="80"/>
      <c r="C407" s="80"/>
      <c r="D407" s="80"/>
      <c r="E407" s="80"/>
    </row>
    <row r="408" spans="2:5" x14ac:dyDescent="0.25">
      <c r="B408" s="80"/>
      <c r="C408" s="80"/>
      <c r="D408" s="80"/>
      <c r="E408" s="80"/>
    </row>
    <row r="409" spans="2:5" x14ac:dyDescent="0.25">
      <c r="B409" s="80"/>
      <c r="C409" s="80"/>
      <c r="D409" s="80"/>
      <c r="E409" s="80"/>
    </row>
    <row r="410" spans="2:5" x14ac:dyDescent="0.25">
      <c r="B410" s="80"/>
      <c r="C410" s="80"/>
      <c r="D410" s="80"/>
      <c r="E410" s="80"/>
    </row>
    <row r="411" spans="2:5" x14ac:dyDescent="0.25">
      <c r="B411" s="80"/>
      <c r="C411" s="80"/>
      <c r="D411" s="80"/>
      <c r="E411" s="80"/>
    </row>
    <row r="412" spans="2:5" x14ac:dyDescent="0.25">
      <c r="B412" s="80"/>
      <c r="C412" s="80"/>
      <c r="D412" s="80"/>
      <c r="E412" s="80"/>
    </row>
    <row r="413" spans="2:5" x14ac:dyDescent="0.25">
      <c r="B413" s="80"/>
      <c r="C413" s="80"/>
      <c r="D413" s="80"/>
      <c r="E413" s="80"/>
    </row>
    <row r="414" spans="2:5" x14ac:dyDescent="0.25">
      <c r="B414" s="80"/>
      <c r="C414" s="80"/>
      <c r="D414" s="80"/>
      <c r="E414" s="80"/>
    </row>
    <row r="415" spans="2:5" x14ac:dyDescent="0.25">
      <c r="B415" s="80"/>
      <c r="C415" s="80"/>
      <c r="D415" s="80"/>
      <c r="E415" s="80"/>
    </row>
    <row r="416" spans="2:5" x14ac:dyDescent="0.25">
      <c r="B416" s="80"/>
      <c r="C416" s="80"/>
      <c r="D416" s="80"/>
      <c r="E416" s="80"/>
    </row>
    <row r="417" spans="2:5" x14ac:dyDescent="0.25">
      <c r="B417" s="80"/>
      <c r="C417" s="80"/>
      <c r="D417" s="80"/>
      <c r="E417" s="80"/>
    </row>
    <row r="418" spans="2:5" x14ac:dyDescent="0.25">
      <c r="B418" s="80"/>
      <c r="C418" s="80"/>
      <c r="D418" s="80"/>
      <c r="E418" s="80"/>
    </row>
    <row r="419" spans="2:5" x14ac:dyDescent="0.25">
      <c r="B419" s="80"/>
      <c r="C419" s="80"/>
      <c r="D419" s="80"/>
      <c r="E419" s="80"/>
    </row>
    <row r="420" spans="2:5" x14ac:dyDescent="0.25">
      <c r="B420" s="80"/>
      <c r="C420" s="80"/>
      <c r="D420" s="80"/>
      <c r="E420" s="80"/>
    </row>
    <row r="421" spans="2:5" x14ac:dyDescent="0.25">
      <c r="B421" s="80"/>
      <c r="C421" s="80"/>
      <c r="D421" s="80"/>
      <c r="E421" s="80"/>
    </row>
    <row r="422" spans="2:5" x14ac:dyDescent="0.25">
      <c r="B422" s="80"/>
      <c r="C422" s="80"/>
      <c r="D422" s="80"/>
      <c r="E422" s="80"/>
    </row>
    <row r="423" spans="2:5" x14ac:dyDescent="0.25">
      <c r="B423" s="80"/>
      <c r="C423" s="80"/>
      <c r="D423" s="80"/>
      <c r="E423" s="80"/>
    </row>
    <row r="424" spans="2:5" x14ac:dyDescent="0.25">
      <c r="B424" s="80"/>
      <c r="C424" s="80"/>
      <c r="D424" s="80"/>
      <c r="E424" s="80"/>
    </row>
    <row r="425" spans="2:5" x14ac:dyDescent="0.25">
      <c r="B425" s="80"/>
      <c r="C425" s="80"/>
      <c r="D425" s="80"/>
      <c r="E425" s="80"/>
    </row>
    <row r="426" spans="2:5" x14ac:dyDescent="0.25">
      <c r="B426" s="80"/>
      <c r="C426" s="80"/>
      <c r="D426" s="80"/>
      <c r="E426" s="80"/>
    </row>
    <row r="427" spans="2:5" x14ac:dyDescent="0.25">
      <c r="B427" s="80"/>
      <c r="C427" s="80"/>
      <c r="D427" s="80"/>
      <c r="E427" s="80"/>
    </row>
    <row r="428" spans="2:5" x14ac:dyDescent="0.25">
      <c r="B428" s="80"/>
      <c r="C428" s="80"/>
      <c r="D428" s="80"/>
      <c r="E428" s="80"/>
    </row>
    <row r="429" spans="2:5" x14ac:dyDescent="0.25">
      <c r="B429" s="80"/>
      <c r="C429" s="80"/>
      <c r="D429" s="80"/>
      <c r="E429" s="80"/>
    </row>
    <row r="430" spans="2:5" x14ac:dyDescent="0.25">
      <c r="B430" s="80"/>
      <c r="C430" s="80"/>
      <c r="D430" s="80"/>
      <c r="E430" s="80"/>
    </row>
    <row r="431" spans="2:5" x14ac:dyDescent="0.25">
      <c r="B431" s="80"/>
      <c r="C431" s="80"/>
      <c r="D431" s="80"/>
      <c r="E431" s="80"/>
    </row>
    <row r="432" spans="2:5" x14ac:dyDescent="0.25">
      <c r="B432" s="80"/>
      <c r="C432" s="80"/>
      <c r="D432" s="80"/>
      <c r="E432" s="80"/>
    </row>
    <row r="433" spans="2:5" x14ac:dyDescent="0.25">
      <c r="B433" s="80"/>
      <c r="C433" s="80"/>
      <c r="D433" s="80"/>
      <c r="E433" s="80"/>
    </row>
    <row r="434" spans="2:5" x14ac:dyDescent="0.25">
      <c r="B434" s="80"/>
      <c r="C434" s="80"/>
      <c r="D434" s="80"/>
      <c r="E434" s="80"/>
    </row>
    <row r="435" spans="2:5" x14ac:dyDescent="0.25">
      <c r="B435" s="80"/>
      <c r="C435" s="80"/>
      <c r="D435" s="80"/>
      <c r="E435" s="80"/>
    </row>
    <row r="436" spans="2:5" x14ac:dyDescent="0.25">
      <c r="B436" s="80"/>
      <c r="C436" s="80"/>
      <c r="D436" s="80"/>
      <c r="E436" s="80"/>
    </row>
    <row r="437" spans="2:5" x14ac:dyDescent="0.25">
      <c r="B437" s="80"/>
      <c r="C437" s="80"/>
      <c r="D437" s="80"/>
      <c r="E437" s="80"/>
    </row>
    <row r="438" spans="2:5" x14ac:dyDescent="0.25">
      <c r="B438" s="80"/>
      <c r="C438" s="80"/>
      <c r="D438" s="80"/>
      <c r="E438" s="80"/>
    </row>
    <row r="439" spans="2:5" x14ac:dyDescent="0.25">
      <c r="B439" s="80"/>
      <c r="C439" s="80"/>
      <c r="D439" s="80"/>
      <c r="E439" s="80"/>
    </row>
    <row r="440" spans="2:5" x14ac:dyDescent="0.25">
      <c r="B440" s="80"/>
      <c r="C440" s="80"/>
      <c r="D440" s="80"/>
      <c r="E440" s="80"/>
    </row>
    <row r="441" spans="2:5" x14ac:dyDescent="0.25">
      <c r="B441" s="80"/>
      <c r="C441" s="80"/>
      <c r="D441" s="80"/>
      <c r="E441" s="80"/>
    </row>
    <row r="442" spans="2:5" x14ac:dyDescent="0.25">
      <c r="B442" s="80"/>
      <c r="C442" s="80"/>
      <c r="D442" s="80"/>
      <c r="E442" s="80"/>
    </row>
    <row r="443" spans="2:5" x14ac:dyDescent="0.25">
      <c r="B443" s="80"/>
      <c r="C443" s="80"/>
      <c r="D443" s="80"/>
      <c r="E443" s="80"/>
    </row>
    <row r="444" spans="2:5" x14ac:dyDescent="0.25">
      <c r="B444" s="80"/>
      <c r="C444" s="80"/>
      <c r="D444" s="80"/>
      <c r="E444" s="80"/>
    </row>
    <row r="445" spans="2:5" x14ac:dyDescent="0.25">
      <c r="B445" s="80"/>
      <c r="C445" s="80"/>
      <c r="D445" s="80"/>
      <c r="E445" s="80"/>
    </row>
    <row r="446" spans="2:5" x14ac:dyDescent="0.25">
      <c r="B446" s="80"/>
      <c r="C446" s="80"/>
      <c r="D446" s="80"/>
      <c r="E446" s="80"/>
    </row>
    <row r="447" spans="2:5" x14ac:dyDescent="0.25">
      <c r="B447" s="80"/>
      <c r="C447" s="80"/>
      <c r="D447" s="80"/>
      <c r="E447" s="80"/>
    </row>
    <row r="448" spans="2:5" x14ac:dyDescent="0.25">
      <c r="B448" s="80"/>
      <c r="C448" s="80"/>
      <c r="D448" s="80"/>
      <c r="E448" s="80"/>
    </row>
    <row r="449" spans="2:5" x14ac:dyDescent="0.25">
      <c r="B449" s="80"/>
      <c r="C449" s="80"/>
      <c r="D449" s="80"/>
      <c r="E449" s="80"/>
    </row>
    <row r="450" spans="2:5" x14ac:dyDescent="0.25">
      <c r="B450" s="80"/>
      <c r="C450" s="80"/>
      <c r="D450" s="80"/>
      <c r="E450" s="80"/>
    </row>
    <row r="451" spans="2:5" x14ac:dyDescent="0.25">
      <c r="B451" s="80"/>
      <c r="C451" s="80"/>
      <c r="D451" s="80"/>
      <c r="E451" s="80"/>
    </row>
    <row r="452" spans="2:5" x14ac:dyDescent="0.25">
      <c r="B452" s="80"/>
      <c r="C452" s="80"/>
      <c r="D452" s="80"/>
      <c r="E452" s="80"/>
    </row>
    <row r="453" spans="2:5" x14ac:dyDescent="0.25">
      <c r="B453" s="80"/>
      <c r="C453" s="80"/>
      <c r="D453" s="80"/>
      <c r="E453" s="80"/>
    </row>
    <row r="454" spans="2:5" x14ac:dyDescent="0.25">
      <c r="B454" s="80"/>
      <c r="C454" s="80"/>
      <c r="D454" s="80"/>
      <c r="E454" s="80"/>
    </row>
    <row r="455" spans="2:5" x14ac:dyDescent="0.25">
      <c r="B455" s="80"/>
      <c r="C455" s="121"/>
      <c r="D455" s="80"/>
      <c r="E455" s="80"/>
    </row>
    <row r="456" spans="2:5" x14ac:dyDescent="0.25">
      <c r="B456" s="80"/>
      <c r="C456" s="121"/>
      <c r="D456" s="80"/>
      <c r="E456" s="80"/>
    </row>
    <row r="457" spans="2:5" x14ac:dyDescent="0.25">
      <c r="B457" s="80"/>
      <c r="C457" s="121"/>
      <c r="D457" s="80"/>
      <c r="E457" s="80"/>
    </row>
  </sheetData>
  <dataConsolidate topLabels="1"/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="80" zoomScaleNormal="80" workbookViewId="0">
      <selection activeCell="B21" sqref="B21"/>
    </sheetView>
  </sheetViews>
  <sheetFormatPr defaultRowHeight="15" x14ac:dyDescent="0.25"/>
  <cols>
    <col min="1" max="1" width="16" customWidth="1"/>
    <col min="2" max="2" width="12.28515625" customWidth="1"/>
    <col min="3" max="3" width="10.7109375" customWidth="1"/>
    <col min="4" max="4" width="36" customWidth="1"/>
    <col min="5" max="5" width="10.5703125" customWidth="1"/>
    <col min="6" max="6" width="8" customWidth="1"/>
  </cols>
  <sheetData>
    <row r="1" spans="1:6" ht="15.75" thickBot="1" x14ac:dyDescent="0.3">
      <c r="A1" s="131" t="s">
        <v>66</v>
      </c>
      <c r="B1" s="85" t="s">
        <v>78</v>
      </c>
      <c r="C1" s="2"/>
      <c r="D1" s="131" t="s">
        <v>66</v>
      </c>
      <c r="E1" s="85" t="s">
        <v>78</v>
      </c>
      <c r="F1" s="21"/>
    </row>
    <row r="2" spans="1:6" x14ac:dyDescent="0.25">
      <c r="A2" s="128"/>
      <c r="B2" s="135"/>
      <c r="C2" s="2"/>
      <c r="D2" s="129"/>
      <c r="E2" s="132"/>
      <c r="F2" s="21"/>
    </row>
    <row r="3" spans="1:6" x14ac:dyDescent="0.25">
      <c r="A3" s="88" t="s">
        <v>26</v>
      </c>
      <c r="B3" s="136">
        <v>0</v>
      </c>
      <c r="C3" s="1"/>
      <c r="D3" s="88" t="s">
        <v>80</v>
      </c>
      <c r="E3" s="93"/>
      <c r="F3" s="1"/>
    </row>
    <row r="4" spans="1:6" x14ac:dyDescent="0.25">
      <c r="A4" s="88" t="s">
        <v>27</v>
      </c>
      <c r="B4" s="137">
        <v>0</v>
      </c>
      <c r="C4" s="1"/>
      <c r="D4" s="88" t="s">
        <v>81</v>
      </c>
      <c r="E4" s="93"/>
      <c r="F4" s="1"/>
    </row>
    <row r="5" spans="1:6" x14ac:dyDescent="0.25">
      <c r="A5" s="88" t="s">
        <v>28</v>
      </c>
      <c r="B5" s="137">
        <v>0</v>
      </c>
      <c r="C5" s="1"/>
      <c r="D5" s="88" t="s">
        <v>82</v>
      </c>
      <c r="E5" s="93">
        <v>0</v>
      </c>
      <c r="F5" s="1"/>
    </row>
    <row r="6" spans="1:6" x14ac:dyDescent="0.25">
      <c r="A6" s="88" t="s">
        <v>29</v>
      </c>
      <c r="B6" s="138">
        <v>0</v>
      </c>
      <c r="C6" s="1"/>
      <c r="D6" s="125"/>
      <c r="E6" s="133"/>
      <c r="F6" s="1"/>
    </row>
    <row r="7" spans="1:6" x14ac:dyDescent="0.25">
      <c r="A7" s="127"/>
      <c r="B7" s="137"/>
      <c r="C7" s="1"/>
      <c r="D7" s="88" t="s">
        <v>85</v>
      </c>
      <c r="E7" s="93">
        <v>0</v>
      </c>
      <c r="F7" s="1"/>
    </row>
    <row r="8" spans="1:6" x14ac:dyDescent="0.25">
      <c r="A8" s="88" t="s">
        <v>30</v>
      </c>
      <c r="B8" s="136">
        <v>0</v>
      </c>
      <c r="C8" s="1"/>
      <c r="D8" s="88" t="s">
        <v>86</v>
      </c>
      <c r="E8" s="93"/>
      <c r="F8" s="1"/>
    </row>
    <row r="9" spans="1:6" x14ac:dyDescent="0.25">
      <c r="A9" s="88" t="s">
        <v>31</v>
      </c>
      <c r="B9" s="137">
        <v>0</v>
      </c>
      <c r="C9" s="1"/>
      <c r="D9" s="88" t="s">
        <v>87</v>
      </c>
      <c r="E9" s="93">
        <v>0</v>
      </c>
      <c r="F9" s="1"/>
    </row>
    <row r="10" spans="1:6" x14ac:dyDescent="0.25">
      <c r="A10" s="88" t="s">
        <v>32</v>
      </c>
      <c r="B10" s="137">
        <v>0</v>
      </c>
      <c r="C10" s="1"/>
      <c r="D10" s="125"/>
      <c r="E10" s="133"/>
      <c r="F10" s="1"/>
    </row>
    <row r="11" spans="1:6" x14ac:dyDescent="0.25">
      <c r="A11" s="88" t="s">
        <v>33</v>
      </c>
      <c r="B11" s="138">
        <v>0</v>
      </c>
      <c r="C11" s="1"/>
      <c r="D11" s="88" t="s">
        <v>36</v>
      </c>
      <c r="E11" s="93">
        <v>0</v>
      </c>
      <c r="F11" s="1"/>
    </row>
    <row r="12" spans="1:6" x14ac:dyDescent="0.25">
      <c r="A12" s="127"/>
      <c r="B12" s="137"/>
      <c r="C12" s="1"/>
      <c r="D12" s="88" t="s">
        <v>89</v>
      </c>
      <c r="E12" s="93">
        <v>0</v>
      </c>
      <c r="F12" s="11"/>
    </row>
    <row r="13" spans="1:6" x14ac:dyDescent="0.25">
      <c r="A13" s="88" t="s">
        <v>56</v>
      </c>
      <c r="B13" s="139">
        <v>0</v>
      </c>
      <c r="C13" s="1"/>
      <c r="D13" s="88" t="s">
        <v>37</v>
      </c>
      <c r="E13" s="93">
        <v>0</v>
      </c>
      <c r="F13" s="1"/>
    </row>
    <row r="14" spans="1:6" x14ac:dyDescent="0.25">
      <c r="A14" s="88" t="s">
        <v>57</v>
      </c>
      <c r="B14" s="140">
        <v>0</v>
      </c>
      <c r="C14" s="21"/>
      <c r="D14" s="88" t="s">
        <v>90</v>
      </c>
      <c r="E14" s="93">
        <v>0</v>
      </c>
      <c r="F14" s="1"/>
    </row>
    <row r="15" spans="1:6" x14ac:dyDescent="0.25">
      <c r="A15" s="88" t="s">
        <v>54</v>
      </c>
      <c r="B15" s="140">
        <v>0</v>
      </c>
      <c r="C15" s="22"/>
      <c r="D15" s="88" t="s">
        <v>39</v>
      </c>
      <c r="E15" s="93"/>
      <c r="F15" s="1"/>
    </row>
    <row r="16" spans="1:6" x14ac:dyDescent="0.25">
      <c r="A16" s="88" t="s">
        <v>58</v>
      </c>
      <c r="B16" s="141">
        <v>0</v>
      </c>
      <c r="C16" s="22"/>
      <c r="D16" s="88" t="s">
        <v>91</v>
      </c>
      <c r="E16" s="93">
        <v>0</v>
      </c>
      <c r="F16" s="1"/>
    </row>
    <row r="17" spans="1:6" x14ac:dyDescent="0.25">
      <c r="A17" s="127"/>
      <c r="B17" s="140"/>
      <c r="C17" s="22"/>
      <c r="D17" s="88" t="s">
        <v>38</v>
      </c>
      <c r="E17" s="93">
        <v>0</v>
      </c>
      <c r="F17" s="1"/>
    </row>
    <row r="18" spans="1:6" x14ac:dyDescent="0.25">
      <c r="A18" s="88" t="s">
        <v>59</v>
      </c>
      <c r="B18" s="139">
        <v>0</v>
      </c>
      <c r="C18" s="22"/>
      <c r="D18" s="88" t="s">
        <v>92</v>
      </c>
      <c r="E18" s="93">
        <v>0</v>
      </c>
      <c r="F18" s="1"/>
    </row>
    <row r="19" spans="1:6" x14ac:dyDescent="0.25">
      <c r="A19" s="88" t="s">
        <v>60</v>
      </c>
      <c r="B19" s="140"/>
      <c r="C19" s="22"/>
      <c r="D19" s="125"/>
      <c r="E19" s="133"/>
      <c r="F19" s="1"/>
    </row>
    <row r="20" spans="1:6" x14ac:dyDescent="0.25">
      <c r="A20" s="88" t="s">
        <v>55</v>
      </c>
      <c r="B20" s="140">
        <v>1</v>
      </c>
      <c r="C20" s="22"/>
      <c r="D20" s="88" t="s">
        <v>64</v>
      </c>
      <c r="E20" s="93">
        <v>0</v>
      </c>
      <c r="F20" s="1"/>
    </row>
    <row r="21" spans="1:6" x14ac:dyDescent="0.25">
      <c r="A21" s="88" t="s">
        <v>61</v>
      </c>
      <c r="B21" s="141">
        <v>0</v>
      </c>
      <c r="C21" s="22"/>
      <c r="D21" s="88" t="s">
        <v>63</v>
      </c>
      <c r="E21" s="93">
        <v>0</v>
      </c>
      <c r="F21" s="1"/>
    </row>
    <row r="22" spans="1:6" x14ac:dyDescent="0.25">
      <c r="A22" s="127"/>
      <c r="B22" s="140"/>
      <c r="C22" s="22"/>
      <c r="D22" s="88" t="s">
        <v>65</v>
      </c>
      <c r="E22" s="93"/>
      <c r="F22" s="1"/>
    </row>
    <row r="23" spans="1:6" x14ac:dyDescent="0.25">
      <c r="A23" s="88" t="s">
        <v>48</v>
      </c>
      <c r="B23" s="139">
        <v>0</v>
      </c>
      <c r="C23" s="22"/>
      <c r="D23" s="88" t="s">
        <v>62</v>
      </c>
      <c r="E23" s="93">
        <v>0</v>
      </c>
      <c r="F23" s="1"/>
    </row>
    <row r="24" spans="1:6" x14ac:dyDescent="0.25">
      <c r="A24" s="88" t="s">
        <v>49</v>
      </c>
      <c r="B24" s="140">
        <v>0</v>
      </c>
      <c r="C24" s="20"/>
      <c r="D24" s="125"/>
      <c r="E24" s="133"/>
      <c r="F24" s="1"/>
    </row>
    <row r="25" spans="1:6" x14ac:dyDescent="0.25">
      <c r="A25" s="88" t="s">
        <v>47</v>
      </c>
      <c r="B25" s="140">
        <v>0</v>
      </c>
      <c r="C25" s="11"/>
      <c r="D25" s="88" t="s">
        <v>94</v>
      </c>
      <c r="E25" s="93">
        <v>0</v>
      </c>
      <c r="F25" s="1"/>
    </row>
    <row r="26" spans="1:6" x14ac:dyDescent="0.25">
      <c r="A26" s="88" t="s">
        <v>50</v>
      </c>
      <c r="B26" s="141">
        <v>0</v>
      </c>
      <c r="C26" s="21"/>
      <c r="D26" s="88" t="s">
        <v>40</v>
      </c>
      <c r="E26" s="134">
        <v>0</v>
      </c>
      <c r="F26" s="1"/>
    </row>
    <row r="27" spans="1:6" x14ac:dyDescent="0.25">
      <c r="A27" s="127"/>
      <c r="B27" s="140"/>
      <c r="C27" s="21"/>
      <c r="D27" s="88" t="s">
        <v>103</v>
      </c>
      <c r="E27" s="93"/>
      <c r="F27" s="1"/>
    </row>
    <row r="28" spans="1:6" x14ac:dyDescent="0.25">
      <c r="A28" s="88" t="s">
        <v>51</v>
      </c>
      <c r="B28" s="139">
        <v>0</v>
      </c>
      <c r="C28" s="22"/>
      <c r="D28" s="126"/>
      <c r="E28" s="133"/>
      <c r="F28" s="1"/>
    </row>
    <row r="29" spans="1:6" ht="15.75" thickBot="1" x14ac:dyDescent="0.3">
      <c r="A29" s="89" t="s">
        <v>52</v>
      </c>
      <c r="B29" s="142">
        <v>0</v>
      </c>
      <c r="C29" s="22"/>
      <c r="D29" s="88" t="s">
        <v>44</v>
      </c>
      <c r="E29" s="93">
        <v>0</v>
      </c>
      <c r="F29" s="1"/>
    </row>
    <row r="30" spans="1:6" x14ac:dyDescent="0.25">
      <c r="A30" s="2"/>
      <c r="B30" s="22"/>
      <c r="C30" s="22"/>
      <c r="D30" s="125"/>
      <c r="E30" s="133"/>
      <c r="F30" s="1"/>
    </row>
    <row r="31" spans="1:6" x14ac:dyDescent="0.25">
      <c r="A31" s="2"/>
      <c r="B31" s="22"/>
      <c r="C31" s="22"/>
      <c r="D31" s="88" t="s">
        <v>42</v>
      </c>
      <c r="E31" s="93">
        <v>0</v>
      </c>
      <c r="F31" s="1"/>
    </row>
    <row r="32" spans="1:6" x14ac:dyDescent="0.25">
      <c r="A32" s="2"/>
      <c r="B32" s="22"/>
      <c r="C32" s="22"/>
      <c r="D32" s="88" t="s">
        <v>43</v>
      </c>
      <c r="E32" s="93">
        <v>0</v>
      </c>
      <c r="F32" s="1"/>
    </row>
    <row r="33" spans="1:6" x14ac:dyDescent="0.25">
      <c r="A33" s="2"/>
      <c r="B33" s="22"/>
      <c r="C33" s="22"/>
      <c r="D33" s="88" t="s">
        <v>53</v>
      </c>
      <c r="E33" s="93">
        <v>0</v>
      </c>
      <c r="F33" s="1"/>
    </row>
    <row r="34" spans="1:6" x14ac:dyDescent="0.25">
      <c r="A34" s="2"/>
      <c r="B34" s="22"/>
      <c r="C34" s="22"/>
      <c r="D34" s="88" t="s">
        <v>41</v>
      </c>
      <c r="E34" s="93">
        <v>0</v>
      </c>
      <c r="F34" s="1"/>
    </row>
    <row r="35" spans="1:6" x14ac:dyDescent="0.25">
      <c r="A35" s="2"/>
      <c r="B35" s="19"/>
      <c r="C35" s="20"/>
      <c r="D35" s="125"/>
      <c r="E35" s="133"/>
      <c r="F35" s="1"/>
    </row>
    <row r="36" spans="1:6" x14ac:dyDescent="0.25">
      <c r="A36" s="11"/>
      <c r="B36" s="11"/>
      <c r="C36" s="11"/>
      <c r="D36" s="88" t="s">
        <v>99</v>
      </c>
      <c r="E36" s="93">
        <v>0</v>
      </c>
      <c r="F36" s="1"/>
    </row>
    <row r="37" spans="1:6" x14ac:dyDescent="0.25">
      <c r="A37" s="1"/>
      <c r="B37" s="1"/>
      <c r="C37" s="1"/>
      <c r="D37" s="88" t="s">
        <v>100</v>
      </c>
      <c r="E37" s="93">
        <v>0</v>
      </c>
      <c r="F37" s="1"/>
    </row>
    <row r="38" spans="1:6" x14ac:dyDescent="0.25">
      <c r="A38" s="1"/>
      <c r="B38" s="1"/>
      <c r="C38" s="1"/>
      <c r="D38" s="88" t="s">
        <v>101</v>
      </c>
      <c r="E38" s="93">
        <v>0</v>
      </c>
      <c r="F38" s="1"/>
    </row>
    <row r="39" spans="1:6" ht="15.75" thickBot="1" x14ac:dyDescent="0.3">
      <c r="A39" s="1"/>
      <c r="B39" s="1"/>
      <c r="C39" s="1"/>
      <c r="D39" s="89" t="s">
        <v>102</v>
      </c>
      <c r="E39" s="94">
        <v>0</v>
      </c>
      <c r="F39" s="1"/>
    </row>
    <row r="40" spans="1:6" x14ac:dyDescent="0.25">
      <c r="A40" s="1"/>
      <c r="B40" s="1"/>
      <c r="C40" s="1"/>
      <c r="D40" s="1"/>
      <c r="E40" s="1"/>
      <c r="F40" s="1"/>
    </row>
  </sheetData>
  <conditionalFormatting sqref="B3:B29">
    <cfRule type="cellIs" dxfId="6" priority="2" operator="equal">
      <formula>0</formula>
    </cfRule>
  </conditionalFormatting>
  <conditionalFormatting sqref="E3:E39">
    <cfRule type="cellIs" dxfId="5" priority="1" operator="equal">
      <formula>0</formula>
    </cfRule>
  </conditionalFormatting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zoomScale="80" zoomScaleNormal="80" workbookViewId="0">
      <selection activeCell="B9" sqref="B9"/>
    </sheetView>
  </sheetViews>
  <sheetFormatPr defaultRowHeight="15" x14ac:dyDescent="0.25"/>
  <cols>
    <col min="1" max="1" width="14" customWidth="1"/>
    <col min="2" max="2" width="17" customWidth="1"/>
    <col min="3" max="3" width="21.85546875" customWidth="1"/>
    <col min="4" max="4" width="17.42578125" customWidth="1"/>
    <col min="5" max="5" width="2.7109375" customWidth="1"/>
    <col min="6" max="6" width="2.28515625" customWidth="1"/>
    <col min="7" max="7" width="33" customWidth="1"/>
    <col min="8" max="8" width="10.7109375" customWidth="1"/>
    <col min="9" max="9" width="9.5703125" customWidth="1"/>
    <col min="10" max="11" width="14.5703125" customWidth="1"/>
    <col min="12" max="12" width="31" customWidth="1"/>
    <col min="13" max="13" width="11.42578125" customWidth="1"/>
  </cols>
  <sheetData>
    <row r="1" spans="1:13" x14ac:dyDescent="0.25">
      <c r="A1" s="69" t="s">
        <v>71</v>
      </c>
      <c r="B1" s="69" t="s">
        <v>45</v>
      </c>
      <c r="C1" s="1"/>
      <c r="D1" s="11"/>
      <c r="E1" s="1"/>
      <c r="F1" s="1"/>
      <c r="G1" s="1"/>
      <c r="H1" s="1"/>
      <c r="I1" s="1"/>
      <c r="J1" s="1"/>
      <c r="K1" s="1"/>
      <c r="L1" s="1"/>
      <c r="M1" s="1"/>
    </row>
    <row r="2" spans="1:13" x14ac:dyDescent="0.25">
      <c r="A2" s="75" t="s">
        <v>0</v>
      </c>
      <c r="B2" s="9">
        <v>4.8</v>
      </c>
      <c r="C2" s="1"/>
      <c r="D2" s="2"/>
      <c r="E2" s="1"/>
      <c r="F2" s="1"/>
      <c r="G2" s="1"/>
      <c r="H2" s="1"/>
      <c r="I2" s="1"/>
      <c r="J2" s="1"/>
      <c r="K2" s="1"/>
      <c r="L2" s="1"/>
      <c r="M2" s="1"/>
    </row>
    <row r="3" spans="1:13" x14ac:dyDescent="0.25">
      <c r="A3" s="75" t="s">
        <v>1</v>
      </c>
      <c r="B3" s="9">
        <v>11.9</v>
      </c>
      <c r="C3" s="1"/>
      <c r="D3" s="30"/>
      <c r="E3" s="1"/>
      <c r="F3" s="1"/>
      <c r="G3" s="1"/>
      <c r="H3" s="1"/>
      <c r="I3" s="1"/>
      <c r="J3" s="1"/>
      <c r="K3" s="1"/>
      <c r="L3" s="1"/>
      <c r="M3" s="1"/>
    </row>
    <row r="4" spans="1:13" x14ac:dyDescent="0.25">
      <c r="A4" s="75" t="s">
        <v>2</v>
      </c>
      <c r="B4" s="9">
        <v>48.08</v>
      </c>
      <c r="C4" s="1"/>
      <c r="D4" s="30"/>
      <c r="E4" s="1"/>
      <c r="F4" s="1"/>
      <c r="G4" s="1"/>
      <c r="H4" s="1"/>
      <c r="I4" s="1"/>
      <c r="J4" s="1"/>
      <c r="K4" s="1"/>
      <c r="L4" s="1"/>
      <c r="M4" s="1"/>
    </row>
    <row r="5" spans="1:13" x14ac:dyDescent="0.25">
      <c r="A5" s="75" t="s">
        <v>3</v>
      </c>
      <c r="B5" s="9">
        <v>128.47</v>
      </c>
      <c r="C5" s="1"/>
      <c r="D5" s="30"/>
      <c r="E5" s="1"/>
      <c r="F5" s="1"/>
      <c r="G5" s="1"/>
      <c r="H5" s="1"/>
      <c r="I5" s="1"/>
      <c r="J5" s="1"/>
      <c r="K5" s="1"/>
      <c r="L5" s="1"/>
      <c r="M5" s="1"/>
    </row>
    <row r="6" spans="1:13" x14ac:dyDescent="0.25">
      <c r="A6" s="75" t="s">
        <v>4</v>
      </c>
      <c r="B6" s="9">
        <v>705.26</v>
      </c>
      <c r="C6" s="1"/>
      <c r="D6" s="30"/>
      <c r="E6" s="1"/>
      <c r="F6" s="1"/>
      <c r="G6" s="1"/>
      <c r="H6" s="1"/>
      <c r="I6" s="1"/>
      <c r="J6" s="1"/>
      <c r="K6" s="1"/>
      <c r="L6" s="1"/>
      <c r="M6" s="1"/>
    </row>
    <row r="7" spans="1:13" x14ac:dyDescent="0.25">
      <c r="A7" s="75" t="s">
        <v>5</v>
      </c>
      <c r="B7" s="9">
        <v>743</v>
      </c>
      <c r="C7" s="1"/>
      <c r="D7" s="30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s="75" t="s">
        <v>6</v>
      </c>
      <c r="B8" s="9">
        <v>1591</v>
      </c>
      <c r="C8" s="1"/>
      <c r="D8" s="30"/>
      <c r="E8" s="1"/>
      <c r="F8" s="1"/>
      <c r="G8" s="1"/>
      <c r="H8" s="1"/>
      <c r="I8" s="1"/>
      <c r="J8" s="1"/>
      <c r="K8" s="1"/>
      <c r="L8" s="1"/>
      <c r="M8" s="1"/>
    </row>
    <row r="9" spans="1:13" ht="15.75" thickBot="1" x14ac:dyDescent="0.3">
      <c r="A9" s="87"/>
      <c r="B9" s="100"/>
      <c r="C9" s="11"/>
      <c r="D9" s="30"/>
      <c r="E9" s="1"/>
      <c r="F9" s="1"/>
      <c r="G9" s="1"/>
      <c r="H9" s="1"/>
      <c r="I9" s="1"/>
      <c r="J9" s="1"/>
      <c r="K9" s="1"/>
      <c r="L9" s="1"/>
      <c r="M9" s="1"/>
    </row>
    <row r="10" spans="1:13" ht="15.75" thickBot="1" x14ac:dyDescent="0.3">
      <c r="A10" s="148" t="s">
        <v>68</v>
      </c>
      <c r="B10" s="149"/>
      <c r="C10" s="149"/>
      <c r="D10" s="150"/>
      <c r="E10" s="1"/>
      <c r="F10" s="1"/>
      <c r="G10" s="51"/>
      <c r="H10" s="85" t="s">
        <v>66</v>
      </c>
      <c r="I10" s="96" t="s">
        <v>70</v>
      </c>
      <c r="J10" s="97" t="s">
        <v>107</v>
      </c>
      <c r="K10" s="90" t="s">
        <v>108</v>
      </c>
      <c r="L10" s="86"/>
      <c r="M10" s="1"/>
    </row>
    <row r="11" spans="1:13" x14ac:dyDescent="0.25">
      <c r="A11" s="69"/>
      <c r="B11" s="69" t="s">
        <v>34</v>
      </c>
      <c r="C11" s="69" t="s">
        <v>45</v>
      </c>
      <c r="D11" s="69" t="s">
        <v>46</v>
      </c>
      <c r="E11" s="1"/>
      <c r="F11" s="1"/>
      <c r="G11" s="91" t="s">
        <v>7</v>
      </c>
      <c r="H11" s="92">
        <f>SUMIF('Capital Ships'!A:A,Overview!G11,'Capital Ships'!F:F)</f>
        <v>410</v>
      </c>
      <c r="I11" s="143"/>
      <c r="J11" s="144"/>
      <c r="K11" s="145">
        <f t="shared" ref="K11:K15" si="0">IF(H11+J11-I11&lt;0,0,H11+J11-I11)</f>
        <v>410</v>
      </c>
      <c r="L11" s="87" t="str">
        <f>G11</f>
        <v>Capital Armor Plates</v>
      </c>
      <c r="M11" s="1"/>
    </row>
    <row r="12" spans="1:13" x14ac:dyDescent="0.25">
      <c r="A12" s="75" t="s">
        <v>0</v>
      </c>
      <c r="B12" s="8">
        <v>0</v>
      </c>
      <c r="C12" s="23">
        <f>B12*Overview!B2</f>
        <v>0</v>
      </c>
      <c r="D12" s="110">
        <f>0.01*B12</f>
        <v>0</v>
      </c>
      <c r="E12" s="1"/>
      <c r="F12" s="1"/>
      <c r="G12" s="88" t="s">
        <v>8</v>
      </c>
      <c r="H12" s="93">
        <f>SUMIF('Capital Ships'!A:A,Overview!G12,'Capital Ships'!F:F)</f>
        <v>513</v>
      </c>
      <c r="I12" s="95"/>
      <c r="J12" s="46"/>
      <c r="K12" s="146">
        <f t="shared" si="0"/>
        <v>513</v>
      </c>
      <c r="L12" s="87" t="str">
        <f t="shared" ref="L12:L29" si="1">G12</f>
        <v>Capital Capacitor Battery</v>
      </c>
      <c r="M12" s="1"/>
    </row>
    <row r="13" spans="1:13" x14ac:dyDescent="0.25">
      <c r="A13" s="75" t="s">
        <v>1</v>
      </c>
      <c r="B13" s="8">
        <v>0</v>
      </c>
      <c r="C13" s="23">
        <f>B13*Overview!B3</f>
        <v>0</v>
      </c>
      <c r="D13" s="110">
        <f t="shared" ref="D13:D18" si="2">0.01*B13</f>
        <v>0</v>
      </c>
      <c r="E13" s="1"/>
      <c r="F13" s="1"/>
      <c r="G13" s="88" t="s">
        <v>9</v>
      </c>
      <c r="H13" s="93">
        <f>SUMIF('Capital Ships'!A:A,Overview!G13,'Capital Ships'!F:F)</f>
        <v>0</v>
      </c>
      <c r="I13" s="95">
        <v>0</v>
      </c>
      <c r="J13" s="46"/>
      <c r="K13" s="146">
        <f t="shared" si="0"/>
        <v>0</v>
      </c>
      <c r="L13" s="87" t="str">
        <f t="shared" si="1"/>
        <v>Capital Cargo Bay</v>
      </c>
      <c r="M13" s="1"/>
    </row>
    <row r="14" spans="1:13" x14ac:dyDescent="0.25">
      <c r="A14" s="75" t="s">
        <v>2</v>
      </c>
      <c r="B14" s="8">
        <v>0</v>
      </c>
      <c r="C14" s="23">
        <f>B14*Overview!B4</f>
        <v>0</v>
      </c>
      <c r="D14" s="110">
        <f t="shared" si="2"/>
        <v>0</v>
      </c>
      <c r="E14" s="1"/>
      <c r="F14" s="1"/>
      <c r="G14" s="88" t="s">
        <v>10</v>
      </c>
      <c r="H14" s="93">
        <f>SUMIF('Capital Ships'!A:A,Overview!G14,'Capital Ships'!F:F)</f>
        <v>513</v>
      </c>
      <c r="I14" s="95">
        <v>0</v>
      </c>
      <c r="J14" s="46"/>
      <c r="K14" s="146">
        <f t="shared" si="0"/>
        <v>513</v>
      </c>
      <c r="L14" s="87" t="str">
        <f t="shared" si="1"/>
        <v>Capital Clone Vat Bay</v>
      </c>
      <c r="M14" s="1"/>
    </row>
    <row r="15" spans="1:13" x14ac:dyDescent="0.25">
      <c r="A15" s="75" t="s">
        <v>3</v>
      </c>
      <c r="B15" s="8">
        <v>0</v>
      </c>
      <c r="C15" s="23">
        <f>B15*Overview!B5</f>
        <v>0</v>
      </c>
      <c r="D15" s="110">
        <f t="shared" si="2"/>
        <v>0</v>
      </c>
      <c r="E15" s="1"/>
      <c r="F15" s="1"/>
      <c r="G15" s="88" t="s">
        <v>11</v>
      </c>
      <c r="H15" s="93">
        <f>SUMIF('Capital Ships'!A:A,Overview!G15,'Capital Ships'!F:F)</f>
        <v>410</v>
      </c>
      <c r="I15" s="95"/>
      <c r="J15" s="46"/>
      <c r="K15" s="146">
        <f t="shared" si="0"/>
        <v>410</v>
      </c>
      <c r="L15" s="87" t="str">
        <f t="shared" si="1"/>
        <v>Capital Computer System</v>
      </c>
      <c r="M15" s="1"/>
    </row>
    <row r="16" spans="1:13" x14ac:dyDescent="0.25">
      <c r="A16" s="75" t="s">
        <v>4</v>
      </c>
      <c r="B16" s="8">
        <v>0</v>
      </c>
      <c r="C16" s="23">
        <f>B16*Overview!B6</f>
        <v>0</v>
      </c>
      <c r="D16" s="110">
        <f t="shared" si="2"/>
        <v>0</v>
      </c>
      <c r="E16" s="1"/>
      <c r="F16" s="1"/>
      <c r="G16" s="88" t="s">
        <v>12</v>
      </c>
      <c r="H16" s="93">
        <f>SUMIF('Capital Ships'!A:A,Overview!G16,'Capital Ships'!F:F)</f>
        <v>513</v>
      </c>
      <c r="I16" s="95">
        <v>0</v>
      </c>
      <c r="J16" s="46"/>
      <c r="K16" s="146">
        <f>IF(H16+J16-I16&lt;0,0,H16+J16-I16)</f>
        <v>513</v>
      </c>
      <c r="L16" s="87" t="str">
        <f t="shared" si="1"/>
        <v>Capital Construction Parts</v>
      </c>
      <c r="M16" s="1"/>
    </row>
    <row r="17" spans="1:13" x14ac:dyDescent="0.25">
      <c r="A17" s="75" t="s">
        <v>5</v>
      </c>
      <c r="B17" s="8">
        <v>0</v>
      </c>
      <c r="C17" s="23">
        <f>B17*Overview!B7</f>
        <v>0</v>
      </c>
      <c r="D17" s="110">
        <f t="shared" si="2"/>
        <v>0</v>
      </c>
      <c r="E17" s="1"/>
      <c r="F17" s="1"/>
      <c r="G17" s="88" t="s">
        <v>13</v>
      </c>
      <c r="H17" s="93">
        <f>SUMIF('Capital Ships'!A:A,Overview!G17,'Capital Ships'!F:F)</f>
        <v>513</v>
      </c>
      <c r="I17" s="95">
        <v>0</v>
      </c>
      <c r="J17" s="46"/>
      <c r="K17" s="146">
        <f t="shared" ref="K17:K29" si="3">IF(H17+J17-I17&lt;0,0,H17+J17-I17)</f>
        <v>513</v>
      </c>
      <c r="L17" s="87" t="str">
        <f t="shared" si="1"/>
        <v>Capital Corporate Hangar Bay</v>
      </c>
      <c r="M17" s="1"/>
    </row>
    <row r="18" spans="1:13" x14ac:dyDescent="0.25">
      <c r="A18" s="75" t="s">
        <v>6</v>
      </c>
      <c r="B18" s="8">
        <v>0</v>
      </c>
      <c r="C18" s="23">
        <f>B18*Overview!B8</f>
        <v>0</v>
      </c>
      <c r="D18" s="111">
        <f t="shared" si="2"/>
        <v>0</v>
      </c>
      <c r="E18" s="1"/>
      <c r="F18" s="1"/>
      <c r="G18" s="88" t="s">
        <v>14</v>
      </c>
      <c r="H18" s="93">
        <f>SUMIF('Capital Ships'!A:A,Overview!G18,'Capital Ships'!F:F)</f>
        <v>513</v>
      </c>
      <c r="I18" s="95">
        <v>0</v>
      </c>
      <c r="J18" s="46"/>
      <c r="K18" s="146">
        <f t="shared" si="3"/>
        <v>513</v>
      </c>
      <c r="L18" s="87" t="str">
        <f t="shared" si="1"/>
        <v>Capital Doomsday Weapon Mount</v>
      </c>
      <c r="M18" s="1"/>
    </row>
    <row r="19" spans="1:13" x14ac:dyDescent="0.25">
      <c r="A19" s="69" t="s">
        <v>67</v>
      </c>
      <c r="B19" s="69"/>
      <c r="C19" s="84">
        <f>SUM(C12:C18)</f>
        <v>0</v>
      </c>
      <c r="D19" s="112">
        <f>SUM(D12:D18)</f>
        <v>0</v>
      </c>
      <c r="E19" s="1"/>
      <c r="F19" s="1"/>
      <c r="G19" s="88" t="s">
        <v>15</v>
      </c>
      <c r="H19" s="93">
        <f>SUMIF('Capital Ships'!A:A,Overview!G19,'Capital Ships'!F:F)</f>
        <v>0</v>
      </c>
      <c r="I19" s="95">
        <v>0</v>
      </c>
      <c r="J19" s="46"/>
      <c r="K19" s="146">
        <f t="shared" si="3"/>
        <v>0</v>
      </c>
      <c r="L19" s="87" t="str">
        <f t="shared" si="1"/>
        <v>Capital Drone Bay</v>
      </c>
      <c r="M19" s="1"/>
    </row>
    <row r="20" spans="1:13" x14ac:dyDescent="0.25">
      <c r="A20" s="1"/>
      <c r="B20" s="1"/>
      <c r="C20" s="1"/>
      <c r="D20" s="1"/>
      <c r="E20" s="1"/>
      <c r="F20" s="1"/>
      <c r="G20" s="88" t="s">
        <v>16</v>
      </c>
      <c r="H20" s="93">
        <f>SUMIF('Capital Ships'!A:A,Overview!G20,'Capital Ships'!F:F)</f>
        <v>513</v>
      </c>
      <c r="I20" s="95">
        <v>0</v>
      </c>
      <c r="J20" s="46"/>
      <c r="K20" s="146">
        <f t="shared" si="3"/>
        <v>513</v>
      </c>
      <c r="L20" s="87" t="str">
        <f t="shared" si="1"/>
        <v>Capital Jump Bridge Array</v>
      </c>
      <c r="M20" s="1"/>
    </row>
    <row r="21" spans="1:13" x14ac:dyDescent="0.25">
      <c r="A21" s="151" t="s">
        <v>69</v>
      </c>
      <c r="B21" s="152"/>
      <c r="C21" s="152"/>
      <c r="D21" s="153"/>
      <c r="E21" s="1"/>
      <c r="F21" s="1"/>
      <c r="G21" s="88" t="s">
        <v>21</v>
      </c>
      <c r="H21" s="93">
        <f>SUMIF('Capital Ships'!A:A,Overview!G21,'Capital Ships'!F:F)</f>
        <v>410</v>
      </c>
      <c r="I21" s="95"/>
      <c r="J21" s="46"/>
      <c r="K21" s="146">
        <f t="shared" si="3"/>
        <v>410</v>
      </c>
      <c r="L21" s="87" t="str">
        <f t="shared" si="1"/>
        <v>Capital Sensor Cluster</v>
      </c>
      <c r="M21" s="1"/>
    </row>
    <row r="22" spans="1:13" x14ac:dyDescent="0.25">
      <c r="A22" s="69"/>
      <c r="B22" s="69" t="s">
        <v>34</v>
      </c>
      <c r="C22" s="69" t="s">
        <v>45</v>
      </c>
      <c r="D22" s="69" t="s">
        <v>46</v>
      </c>
      <c r="E22" s="1"/>
      <c r="F22" s="1"/>
      <c r="G22" s="88" t="s">
        <v>22</v>
      </c>
      <c r="H22" s="93">
        <f>SUMIF('Capital Ships'!A:A,Overview!G22,'Capital Ships'!F:F)</f>
        <v>308</v>
      </c>
      <c r="I22" s="95">
        <v>0</v>
      </c>
      <c r="J22" s="46"/>
      <c r="K22" s="146">
        <f t="shared" si="3"/>
        <v>308</v>
      </c>
      <c r="L22" s="87" t="str">
        <f t="shared" si="1"/>
        <v>Capital Shield Emitter</v>
      </c>
      <c r="M22" s="1"/>
    </row>
    <row r="23" spans="1:13" x14ac:dyDescent="0.25">
      <c r="A23" s="101" t="s">
        <v>0</v>
      </c>
      <c r="B23" s="8">
        <f>SUMIF('Capital Components'!B:B,A23,'Capital Components'!G:G)+SUMIF('Modules &amp; Fighters'!B:B,A23,'Modules &amp; Fighters'!G:G)</f>
        <v>3520195332</v>
      </c>
      <c r="C23" s="24">
        <f>B23*Overview!B2</f>
        <v>16896937593.599998</v>
      </c>
      <c r="D23" s="110">
        <f>0.01*B23</f>
        <v>35201953.32</v>
      </c>
      <c r="E23" s="1"/>
      <c r="F23" s="1"/>
      <c r="G23" s="88" t="s">
        <v>23</v>
      </c>
      <c r="H23" s="93">
        <f>SUMIF('Capital Ships'!A:A,Overview!G23,'Capital Ships'!F:F)</f>
        <v>513</v>
      </c>
      <c r="I23" s="95">
        <v>0</v>
      </c>
      <c r="J23" s="46"/>
      <c r="K23" s="146">
        <f t="shared" si="3"/>
        <v>513</v>
      </c>
      <c r="L23" s="87" t="str">
        <f t="shared" si="1"/>
        <v>Capital Ship Maintenance Bay</v>
      </c>
      <c r="M23" s="1"/>
    </row>
    <row r="24" spans="1:13" x14ac:dyDescent="0.25">
      <c r="A24" s="101" t="s">
        <v>1</v>
      </c>
      <c r="B24" s="8">
        <f>SUMIF('Capital Components'!B:B,A24,'Capital Components'!G:G)+SUMIF('Modules &amp; Fighters'!B:B,A24,'Modules &amp; Fighters'!G:G)</f>
        <v>856181775</v>
      </c>
      <c r="C24" s="24">
        <f>B24*Overview!B3</f>
        <v>10188563122.5</v>
      </c>
      <c r="D24" s="110">
        <f t="shared" ref="D24:D29" si="4">0.01*B24</f>
        <v>8561817.75</v>
      </c>
      <c r="E24" s="1"/>
      <c r="F24" s="1"/>
      <c r="G24" s="88" t="s">
        <v>24</v>
      </c>
      <c r="H24" s="93">
        <f>SUMIF('Capital Ships'!A:A,Overview!G24,'Capital Ships'!F:F)</f>
        <v>0</v>
      </c>
      <c r="I24" s="95">
        <v>0</v>
      </c>
      <c r="J24" s="46"/>
      <c r="K24" s="146">
        <f t="shared" si="3"/>
        <v>0</v>
      </c>
      <c r="L24" s="87" t="str">
        <f t="shared" si="1"/>
        <v>Capital Siege Array</v>
      </c>
      <c r="M24" s="1"/>
    </row>
    <row r="25" spans="1:13" x14ac:dyDescent="0.25">
      <c r="A25" s="101" t="s">
        <v>2</v>
      </c>
      <c r="B25" s="8">
        <f>SUMIF('Capital Components'!B:B,A25,'Capital Components'!G:G)+SUMIF('Modules &amp; Fighters'!B:B,A25,'Modules &amp; Fighters'!G:G)</f>
        <v>293234777</v>
      </c>
      <c r="C25" s="24">
        <f>B25*Overview!B4</f>
        <v>14098728078.16</v>
      </c>
      <c r="D25" s="110">
        <f t="shared" si="4"/>
        <v>2932347.77</v>
      </c>
      <c r="E25" s="1"/>
      <c r="F25" s="1"/>
      <c r="G25" s="88" t="s">
        <v>25</v>
      </c>
      <c r="H25" s="93">
        <f>SUMIF('Capital Ships'!A:A,Overview!G25,'Capital Ships'!F:F)</f>
        <v>410</v>
      </c>
      <c r="I25" s="95">
        <v>0</v>
      </c>
      <c r="J25" s="46"/>
      <c r="K25" s="146">
        <f t="shared" si="3"/>
        <v>410</v>
      </c>
      <c r="L25" s="87" t="str">
        <f t="shared" si="1"/>
        <v>Capital Turret Hardpoint</v>
      </c>
      <c r="M25" s="1"/>
    </row>
    <row r="26" spans="1:13" x14ac:dyDescent="0.25">
      <c r="A26" s="101" t="s">
        <v>3</v>
      </c>
      <c r="B26" s="8">
        <f>SUMIF('Capital Components'!B:B,A26,'Capital Components'!G:G)+SUMIF('Modules &amp; Fighters'!B:B,A26,'Modules &amp; Fighters'!G:G)</f>
        <v>51603326</v>
      </c>
      <c r="C26" s="24">
        <f>B26*Overview!B5</f>
        <v>6629479291.2200003</v>
      </c>
      <c r="D26" s="110">
        <f t="shared" si="4"/>
        <v>516033.26</v>
      </c>
      <c r="E26" s="1"/>
      <c r="F26" s="1"/>
      <c r="G26" s="88" t="s">
        <v>20</v>
      </c>
      <c r="H26" s="93">
        <f>SUMIF('Capital Ships'!A:A,Overview!G26,'Capital Ships'!F:F)</f>
        <v>410</v>
      </c>
      <c r="I26" s="95"/>
      <c r="J26" s="46"/>
      <c r="K26" s="146">
        <f t="shared" si="3"/>
        <v>410</v>
      </c>
      <c r="L26" s="87" t="str">
        <f t="shared" si="1"/>
        <v>Capital Propulsion Engine</v>
      </c>
      <c r="M26" s="1"/>
    </row>
    <row r="27" spans="1:13" x14ac:dyDescent="0.25">
      <c r="A27" s="101" t="s">
        <v>4</v>
      </c>
      <c r="B27" s="8">
        <f>SUMIF('Capital Components'!B:B,A27,'Capital Components'!G:G)+SUMIF('Modules &amp; Fighters'!B:B,A27,'Modules &amp; Fighters'!G:G)</f>
        <v>14418954</v>
      </c>
      <c r="C27" s="24">
        <f>B27*Overview!B6</f>
        <v>10169111498.039999</v>
      </c>
      <c r="D27" s="110">
        <f t="shared" si="4"/>
        <v>144189.54</v>
      </c>
      <c r="E27" s="1"/>
      <c r="F27" s="1"/>
      <c r="G27" s="88" t="s">
        <v>19</v>
      </c>
      <c r="H27" s="93">
        <f>SUMIF('Capital Ships'!A:A,Overview!G27,'Capital Ships'!F:F)</f>
        <v>205</v>
      </c>
      <c r="I27" s="95">
        <v>0</v>
      </c>
      <c r="J27" s="46"/>
      <c r="K27" s="146">
        <f t="shared" si="3"/>
        <v>205</v>
      </c>
      <c r="L27" s="87" t="str">
        <f t="shared" si="1"/>
        <v>Capital Power Generator</v>
      </c>
      <c r="M27" s="1"/>
    </row>
    <row r="28" spans="1:13" x14ac:dyDescent="0.25">
      <c r="A28" s="101" t="s">
        <v>5</v>
      </c>
      <c r="B28" s="8">
        <f>SUMIF('Capital Components'!B:B,A28,'Capital Components'!G:G)+SUMIF('Modules &amp; Fighters'!B:B,A28,'Modules &amp; Fighters'!G:G)</f>
        <v>2574629</v>
      </c>
      <c r="C28" s="24">
        <f>B28*Overview!B7</f>
        <v>1912949347</v>
      </c>
      <c r="D28" s="110">
        <f t="shared" si="4"/>
        <v>25746.29</v>
      </c>
      <c r="E28" s="1"/>
      <c r="F28" s="1"/>
      <c r="G28" s="88" t="s">
        <v>18</v>
      </c>
      <c r="H28" s="93">
        <f>SUMIF('Capital Ships'!A:A,Overview!G28,'Capital Ships'!F:F)</f>
        <v>0</v>
      </c>
      <c r="I28" s="95">
        <v>0</v>
      </c>
      <c r="J28" s="46"/>
      <c r="K28" s="146">
        <f t="shared" si="3"/>
        <v>0</v>
      </c>
      <c r="L28" s="87" t="str">
        <f t="shared" si="1"/>
        <v>Capital Launcher Hardpoint</v>
      </c>
      <c r="M28" s="1"/>
    </row>
    <row r="29" spans="1:13" ht="15.75" thickBot="1" x14ac:dyDescent="0.3">
      <c r="A29" s="102" t="s">
        <v>6</v>
      </c>
      <c r="B29" s="8">
        <f>SUMIF('Capital Components'!B:B,A29,'Capital Components'!G:G)+SUMIF('Modules &amp; Fighters'!B:B,A29,'Modules &amp; Fighters'!G:G)</f>
        <v>1278931</v>
      </c>
      <c r="C29" s="24">
        <f>B29*Overview!B8</f>
        <v>2034779221</v>
      </c>
      <c r="D29" s="111">
        <f t="shared" si="4"/>
        <v>12789.31</v>
      </c>
      <c r="E29" s="1"/>
      <c r="F29" s="1"/>
      <c r="G29" s="89" t="s">
        <v>17</v>
      </c>
      <c r="H29" s="94">
        <f>SUMIF('Capital Ships'!A:A,Overview!G29,'Capital Ships'!F:F)</f>
        <v>513</v>
      </c>
      <c r="I29" s="109">
        <v>0</v>
      </c>
      <c r="J29" s="47"/>
      <c r="K29" s="147">
        <f t="shared" si="3"/>
        <v>513</v>
      </c>
      <c r="L29" s="87" t="str">
        <f t="shared" si="1"/>
        <v>Capital Jump Drive</v>
      </c>
      <c r="M29" s="1"/>
    </row>
    <row r="30" spans="1:13" x14ac:dyDescent="0.25">
      <c r="A30" s="69" t="s">
        <v>67</v>
      </c>
      <c r="B30" s="69"/>
      <c r="C30" s="84">
        <f>SUM(C23:C29)</f>
        <v>61930548151.519997</v>
      </c>
      <c r="D30" s="112">
        <f>SUM(D23:D29)</f>
        <v>47394877.240000002</v>
      </c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25">
      <c r="A31" s="2"/>
      <c r="B31" s="19"/>
      <c r="C31" s="25"/>
      <c r="D31" s="26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25">
      <c r="A32" s="154" t="s">
        <v>104</v>
      </c>
      <c r="B32" s="154"/>
      <c r="C32" s="154"/>
      <c r="D32" s="154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25">
      <c r="A33" s="69"/>
      <c r="B33" s="69" t="s">
        <v>34</v>
      </c>
      <c r="C33" s="69" t="s">
        <v>45</v>
      </c>
      <c r="D33" s="69" t="s">
        <v>46</v>
      </c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25">
      <c r="A34" s="75" t="s">
        <v>0</v>
      </c>
      <c r="B34" s="8">
        <f>IF(B23-B12&gt;0,B23-B12,0)</f>
        <v>3520195332</v>
      </c>
      <c r="C34" s="23">
        <f>B34*Overview!B2</f>
        <v>16896937593.599998</v>
      </c>
      <c r="D34" s="110">
        <f>0.01*B34</f>
        <v>35201953.32</v>
      </c>
      <c r="E34" s="1"/>
      <c r="F34" s="1"/>
      <c r="G34" s="1"/>
      <c r="H34" s="1"/>
      <c r="I34" s="1"/>
      <c r="J34" s="1"/>
      <c r="K34" s="1"/>
      <c r="L34" s="1"/>
      <c r="M34" s="1"/>
    </row>
    <row r="35" spans="1:13" x14ac:dyDescent="0.25">
      <c r="A35" s="75" t="s">
        <v>1</v>
      </c>
      <c r="B35" s="8">
        <f t="shared" ref="B35:B40" si="5">IF(B24-B13&gt;0,B24-B13,0)</f>
        <v>856181775</v>
      </c>
      <c r="C35" s="23">
        <f>B35*Overview!B3</f>
        <v>10188563122.5</v>
      </c>
      <c r="D35" s="110">
        <f t="shared" ref="D35:D40" si="6">0.01*B35</f>
        <v>8561817.75</v>
      </c>
      <c r="E35" s="1"/>
      <c r="F35" s="1"/>
      <c r="G35" s="1"/>
      <c r="H35" s="1"/>
      <c r="I35" s="1"/>
      <c r="J35" s="1"/>
      <c r="K35" s="1"/>
      <c r="L35" s="1"/>
      <c r="M35" s="1"/>
    </row>
    <row r="36" spans="1:13" x14ac:dyDescent="0.25">
      <c r="A36" s="75" t="s">
        <v>2</v>
      </c>
      <c r="B36" s="8">
        <f t="shared" si="5"/>
        <v>293234777</v>
      </c>
      <c r="C36" s="23">
        <f>B36*Overview!B4</f>
        <v>14098728078.16</v>
      </c>
      <c r="D36" s="110">
        <f t="shared" si="6"/>
        <v>2932347.77</v>
      </c>
      <c r="E36" s="1"/>
      <c r="F36" s="1"/>
      <c r="G36" s="1"/>
      <c r="H36" s="1"/>
      <c r="I36" s="1"/>
      <c r="J36" s="1"/>
      <c r="K36" s="1"/>
      <c r="L36" s="1"/>
      <c r="M36" s="1"/>
    </row>
    <row r="37" spans="1:13" x14ac:dyDescent="0.25">
      <c r="A37" s="75" t="s">
        <v>3</v>
      </c>
      <c r="B37" s="8">
        <f t="shared" si="5"/>
        <v>51603326</v>
      </c>
      <c r="C37" s="23">
        <f>B37*Overview!B5</f>
        <v>6629479291.2200003</v>
      </c>
      <c r="D37" s="110">
        <f t="shared" si="6"/>
        <v>516033.26</v>
      </c>
      <c r="E37" s="1"/>
      <c r="F37" s="1"/>
      <c r="G37" s="1"/>
      <c r="H37" s="1"/>
      <c r="I37" s="1"/>
      <c r="J37" s="1"/>
      <c r="K37" s="1"/>
      <c r="L37" s="1"/>
      <c r="M37" s="1"/>
    </row>
    <row r="38" spans="1:13" x14ac:dyDescent="0.25">
      <c r="A38" s="75" t="s">
        <v>4</v>
      </c>
      <c r="B38" s="8">
        <f t="shared" si="5"/>
        <v>14418954</v>
      </c>
      <c r="C38" s="23">
        <f>B38*Overview!B6</f>
        <v>10169111498.039999</v>
      </c>
      <c r="D38" s="110">
        <f t="shared" si="6"/>
        <v>144189.54</v>
      </c>
      <c r="E38" s="1"/>
      <c r="F38" s="1"/>
      <c r="G38" s="1"/>
      <c r="H38" s="1"/>
      <c r="I38" s="1"/>
      <c r="J38" s="1"/>
      <c r="K38" s="1"/>
      <c r="L38" s="1"/>
      <c r="M38" s="1"/>
    </row>
    <row r="39" spans="1:13" x14ac:dyDescent="0.25">
      <c r="A39" s="75" t="s">
        <v>5</v>
      </c>
      <c r="B39" s="8">
        <f t="shared" si="5"/>
        <v>2574629</v>
      </c>
      <c r="C39" s="23">
        <f>B39*Overview!B7</f>
        <v>1912949347</v>
      </c>
      <c r="D39" s="110">
        <f t="shared" si="6"/>
        <v>25746.29</v>
      </c>
      <c r="E39" s="1"/>
      <c r="F39" s="1"/>
      <c r="G39" s="1"/>
      <c r="H39" s="1"/>
      <c r="I39" s="1"/>
      <c r="J39" s="1"/>
      <c r="K39" s="1"/>
      <c r="L39" s="1"/>
      <c r="M39" s="1"/>
    </row>
    <row r="40" spans="1:13" x14ac:dyDescent="0.25">
      <c r="A40" s="75" t="s">
        <v>6</v>
      </c>
      <c r="B40" s="8">
        <f t="shared" si="5"/>
        <v>1278931</v>
      </c>
      <c r="C40" s="23">
        <f>B40*Overview!B8</f>
        <v>2034779221</v>
      </c>
      <c r="D40" s="111">
        <f t="shared" si="6"/>
        <v>12789.31</v>
      </c>
      <c r="E40" s="1"/>
      <c r="F40" s="1"/>
      <c r="G40" s="1"/>
      <c r="H40" s="1"/>
      <c r="I40" s="1"/>
      <c r="J40" s="1"/>
      <c r="K40" s="1"/>
      <c r="L40" s="1"/>
      <c r="M40" s="1"/>
    </row>
    <row r="41" spans="1:13" x14ac:dyDescent="0.25">
      <c r="A41" s="69" t="s">
        <v>67</v>
      </c>
      <c r="B41" s="69"/>
      <c r="C41" s="84">
        <f>SUM(C34:C40)</f>
        <v>61930548151.519997</v>
      </c>
      <c r="D41" s="112">
        <f>SUM(D34:D40)</f>
        <v>47394877.240000002</v>
      </c>
      <c r="E41" s="1"/>
      <c r="F41" s="1"/>
      <c r="G41" s="1"/>
      <c r="H41" s="1"/>
      <c r="I41" s="1"/>
      <c r="J41" s="1"/>
      <c r="K41" s="1"/>
      <c r="L41" s="1"/>
      <c r="M41" s="1"/>
    </row>
    <row r="42" spans="1:13" x14ac:dyDescent="0.2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1"/>
    </row>
    <row r="43" spans="1:13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</sheetData>
  <mergeCells count="3">
    <mergeCell ref="A10:D10"/>
    <mergeCell ref="A21:D21"/>
    <mergeCell ref="A32:D32"/>
  </mergeCells>
  <conditionalFormatting sqref="H11:J29">
    <cfRule type="cellIs" dxfId="4" priority="5" operator="lessThanOrEqual">
      <formula>0</formula>
    </cfRule>
  </conditionalFormatting>
  <conditionalFormatting sqref="K11:K29">
    <cfRule type="cellIs" dxfId="3" priority="1" operator="equal">
      <formula>0</formula>
    </cfRule>
    <cfRule type="cellIs" dxfId="2" priority="4" operator="greaterThan">
      <formula>0</formula>
    </cfRule>
  </conditionalFormatting>
  <conditionalFormatting sqref="K11:L29">
    <cfRule type="expression" dxfId="1" priority="2">
      <formula>$K11=0</formula>
    </cfRule>
  </conditionalFormatting>
  <conditionalFormatting sqref="L11:L29">
    <cfRule type="expression" dxfId="0" priority="3">
      <formula>$K11&gt;0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Capital Components</vt:lpstr>
      <vt:lpstr>Capital Ships</vt:lpstr>
      <vt:lpstr>Modules &amp; Fighters</vt:lpstr>
      <vt:lpstr>Planned ships &amp; modules</vt:lpstr>
      <vt:lpstr>Overview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Capital Ship Manufacturing</dc:title>
  <dc:creator/>
  <cp:lastModifiedBy/>
  <dcterms:created xsi:type="dcterms:W3CDTF">2006-09-16T00:00:00Z</dcterms:created>
  <dcterms:modified xsi:type="dcterms:W3CDTF">2014-01-09T00:45:51Z</dcterms:modified>
</cp:coreProperties>
</file>